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kurara05\Desktop\"/>
    </mc:Choice>
  </mc:AlternateContent>
  <xr:revisionPtr revIDLastSave="0" documentId="13_ncr:1_{2941376B-A9CE-4C91-8281-C410B6CE86DD}" xr6:coauthVersionLast="47" xr6:coauthVersionMax="47" xr10:uidLastSave="{00000000-0000-0000-0000-000000000000}"/>
  <bookViews>
    <workbookView xWindow="-120" yWindow="-120" windowWidth="20730" windowHeight="11040" firstSheet="4" activeTab="6" xr2:uid="{00000000-000D-0000-FFFF-FFFF00000000}"/>
  </bookViews>
  <sheets>
    <sheet name="請求書（提出用）" sheetId="4" state="hidden" r:id="rId1"/>
    <sheet name="請求書（月次提出用)" sheetId="9" state="hidden" r:id="rId2"/>
    <sheet name="請求書（12月）" sheetId="5" state="hidden" r:id="rId3"/>
    <sheet name="請求書（1月）" sheetId="6" state="hidden" r:id="rId4"/>
    <sheet name="請求書（提出用）精算" sheetId="7" r:id="rId5"/>
    <sheet name="請求書" sheetId="8" r:id="rId6"/>
    <sheet name="計算表" sheetId="1" r:id="rId7"/>
    <sheet name="単価計算" sheetId="2" r:id="rId8"/>
  </sheets>
  <definedNames>
    <definedName name="_xlnm.Print_Area" localSheetId="6">計算表!$A$1:$DG$44</definedName>
    <definedName name="_xlnm.Print_Area" localSheetId="5">請求書!$A$1:$F$18</definedName>
    <definedName name="_xlnm.Print_Area" localSheetId="2">'請求書（12月）'!$A$1:$H$35</definedName>
    <definedName name="_xlnm.Print_Area" localSheetId="3">'請求書（1月）'!$A$1:$H$35</definedName>
    <definedName name="_xlnm.Print_Area" localSheetId="1">'請求書（月次提出用)'!$A$1:$R$40</definedName>
    <definedName name="_xlnm.Print_Area" localSheetId="0">'請求書（提出用）'!$A$1:$R$40</definedName>
    <definedName name="_xlnm.Print_Area" localSheetId="4">'請求書（提出用）精算'!$A$1:$I$40</definedName>
    <definedName name="_xlnm.Print_Area" localSheetId="7">単価計算!$A$1:$AP$56</definedName>
  </definedNames>
  <calcPr calcId="191029"/>
</workbook>
</file>

<file path=xl/calcChain.xml><?xml version="1.0" encoding="utf-8"?>
<calcChain xmlns="http://schemas.openxmlformats.org/spreadsheetml/2006/main">
  <c r="CS31" i="1" l="1"/>
  <c r="DC26" i="1"/>
  <c r="CX26" i="1"/>
  <c r="CN26" i="1"/>
  <c r="CS26" i="1"/>
  <c r="CI26" i="1"/>
  <c r="CD26" i="1"/>
  <c r="BY26" i="1"/>
  <c r="BT26" i="1"/>
  <c r="BO26" i="1"/>
  <c r="AG54" i="2"/>
  <c r="H52" i="2" l="1"/>
  <c r="G52" i="2"/>
  <c r="H51" i="2"/>
  <c r="G51" i="2"/>
  <c r="H50" i="2"/>
  <c r="G50" i="2"/>
  <c r="H48" i="2"/>
  <c r="G48" i="2"/>
  <c r="H47" i="2"/>
  <c r="G47" i="2"/>
  <c r="H46" i="2"/>
  <c r="G46" i="2"/>
  <c r="H44" i="2"/>
  <c r="G44" i="2"/>
  <c r="H43" i="2"/>
  <c r="G43" i="2"/>
  <c r="H42" i="2"/>
  <c r="G42" i="2"/>
  <c r="H40" i="2"/>
  <c r="G40" i="2"/>
  <c r="H39" i="2"/>
  <c r="G39" i="2"/>
  <c r="H38" i="2"/>
  <c r="G38" i="2"/>
  <c r="H32" i="2"/>
  <c r="G32" i="2"/>
  <c r="H31" i="2"/>
  <c r="G31" i="2"/>
  <c r="H30" i="2"/>
  <c r="G30" i="2"/>
  <c r="H28" i="2"/>
  <c r="G28" i="2"/>
  <c r="H27" i="2"/>
  <c r="G27" i="2"/>
  <c r="H26" i="2"/>
  <c r="G26" i="2"/>
  <c r="H24" i="2"/>
  <c r="G24" i="2"/>
  <c r="H23" i="2"/>
  <c r="G23" i="2"/>
  <c r="H22" i="2"/>
  <c r="G22" i="2"/>
  <c r="H20" i="2"/>
  <c r="G20" i="2"/>
  <c r="H19" i="2"/>
  <c r="G19" i="2"/>
  <c r="H18" i="2"/>
  <c r="G18" i="2"/>
  <c r="H16" i="2"/>
  <c r="G16" i="2"/>
  <c r="H15" i="2"/>
  <c r="G15" i="2"/>
  <c r="H14" i="2"/>
  <c r="G14" i="2"/>
  <c r="Z14" i="1"/>
  <c r="H33" i="5"/>
  <c r="A6" i="6"/>
  <c r="D14" i="9"/>
  <c r="M14" i="9"/>
  <c r="N34" i="9"/>
  <c r="N36" i="9"/>
  <c r="P38" i="9"/>
  <c r="P40" i="9"/>
  <c r="V21" i="1" l="1"/>
  <c r="AD21" i="2" l="1"/>
  <c r="AD17" i="2"/>
  <c r="AD20" i="2" s="1"/>
  <c r="AD13" i="2"/>
  <c r="AD12" i="2"/>
  <c r="AD11" i="2"/>
  <c r="AD10" i="2"/>
  <c r="AD24" i="2" l="1"/>
  <c r="AD25" i="2"/>
  <c r="AD15" i="2"/>
  <c r="AD19" i="2"/>
  <c r="AD23" i="2"/>
  <c r="AD27" i="2"/>
  <c r="AD14" i="2"/>
  <c r="AD16" i="2"/>
  <c r="AD18" i="2"/>
  <c r="AD22" i="2"/>
  <c r="AD26" i="2"/>
  <c r="H33" i="6"/>
  <c r="F17" i="6" s="1"/>
  <c r="G31" i="5"/>
  <c r="G31" i="6" s="1"/>
  <c r="G30" i="5"/>
  <c r="G30" i="6" s="1"/>
  <c r="G29" i="5"/>
  <c r="G29" i="6" s="1"/>
  <c r="G28" i="5"/>
  <c r="G28" i="6" s="1"/>
  <c r="H20" i="5"/>
  <c r="H20" i="6" s="1"/>
  <c r="G20" i="6"/>
  <c r="E20" i="6"/>
  <c r="G25" i="6"/>
  <c r="G26" i="6"/>
  <c r="G27" i="6"/>
  <c r="G24" i="6"/>
  <c r="D14" i="4"/>
  <c r="M14" i="4"/>
  <c r="N34" i="4"/>
  <c r="N36" i="4"/>
  <c r="P38" i="4"/>
  <c r="P40" i="4"/>
  <c r="AD29" i="2" l="1"/>
  <c r="AD28" i="2"/>
  <c r="F17" i="5"/>
  <c r="G32" i="6"/>
  <c r="G32" i="5"/>
  <c r="AD33" i="2" l="1"/>
  <c r="AD31" i="2"/>
  <c r="AD32" i="2"/>
  <c r="AD30" i="2"/>
  <c r="AD53" i="2"/>
  <c r="AD56" i="2" s="1"/>
  <c r="AD49" i="2"/>
  <c r="AD50" i="2" s="1"/>
  <c r="AD45" i="2"/>
  <c r="AD46" i="2" s="1"/>
  <c r="AD41" i="2"/>
  <c r="AD44" i="2" s="1"/>
  <c r="AD37" i="2"/>
  <c r="AD39" i="2" s="1"/>
  <c r="AD38" i="2"/>
  <c r="AD36" i="2"/>
  <c r="AD35" i="2"/>
  <c r="AD34" i="2"/>
  <c r="AD47" i="2" l="1"/>
  <c r="AD48" i="2"/>
  <c r="AD42" i="2"/>
  <c r="AD51" i="2"/>
  <c r="AD52" i="2"/>
  <c r="AD54" i="2"/>
  <c r="AD43" i="2"/>
  <c r="AD55" i="2"/>
  <c r="AD40" i="2"/>
  <c r="CZ37" i="2"/>
  <c r="CX30" i="1" l="1"/>
  <c r="AJ52" i="2" l="1"/>
  <c r="AI52" i="2"/>
  <c r="AJ51" i="2"/>
  <c r="AI51" i="2"/>
  <c r="AJ50" i="2"/>
  <c r="AI50" i="2"/>
  <c r="AJ48" i="2"/>
  <c r="AI48" i="2"/>
  <c r="AJ47" i="2"/>
  <c r="AI47" i="2"/>
  <c r="AJ46" i="2"/>
  <c r="AI46" i="2"/>
  <c r="AJ44" i="2"/>
  <c r="AI44" i="2"/>
  <c r="AJ43" i="2"/>
  <c r="AI43" i="2"/>
  <c r="AJ42" i="2"/>
  <c r="AI42" i="2"/>
  <c r="AJ40" i="2"/>
  <c r="AI40" i="2"/>
  <c r="AJ39" i="2"/>
  <c r="AI39" i="2"/>
  <c r="AJ38" i="2"/>
  <c r="AI38" i="2"/>
  <c r="AJ36" i="2"/>
  <c r="AI36" i="2"/>
  <c r="AJ35" i="2"/>
  <c r="AI35" i="2"/>
  <c r="AJ34" i="2"/>
  <c r="AI34" i="2"/>
  <c r="AJ32" i="2"/>
  <c r="AI32" i="2"/>
  <c r="AJ31" i="2"/>
  <c r="AI31" i="2"/>
  <c r="AJ30" i="2"/>
  <c r="AI30" i="2"/>
  <c r="AJ28" i="2"/>
  <c r="AI28" i="2"/>
  <c r="AJ27" i="2"/>
  <c r="AI27" i="2"/>
  <c r="AJ26" i="2"/>
  <c r="AI26" i="2"/>
  <c r="AJ24" i="2"/>
  <c r="AI24" i="2"/>
  <c r="AJ23" i="2"/>
  <c r="AI23" i="2"/>
  <c r="AJ22" i="2"/>
  <c r="AI22" i="2"/>
  <c r="AJ20" i="2"/>
  <c r="AI20" i="2"/>
  <c r="AJ19" i="2"/>
  <c r="AI19" i="2"/>
  <c r="AJ18" i="2"/>
  <c r="AI18" i="2"/>
  <c r="AJ16" i="2"/>
  <c r="AI16" i="2"/>
  <c r="AJ15" i="2"/>
  <c r="AI15" i="2"/>
  <c r="AJ14" i="2"/>
  <c r="AI14" i="2"/>
  <c r="AJ12" i="2"/>
  <c r="AI12" i="2"/>
  <c r="AJ11" i="2"/>
  <c r="AI11" i="2"/>
  <c r="AJ10" i="2"/>
  <c r="AI10" i="2"/>
  <c r="AJ56" i="2"/>
  <c r="AJ55" i="2"/>
  <c r="AJ54" i="2"/>
  <c r="I53" i="2"/>
  <c r="I49" i="2"/>
  <c r="I45" i="2"/>
  <c r="I41" i="2"/>
  <c r="I37" i="2"/>
  <c r="I33" i="2"/>
  <c r="I29" i="2"/>
  <c r="I25" i="2"/>
  <c r="I21" i="2"/>
  <c r="I17" i="2"/>
  <c r="I13" i="2"/>
  <c r="I9" i="2"/>
  <c r="H14" i="1" l="1"/>
  <c r="T20" i="2" l="1"/>
  <c r="F9" i="2"/>
  <c r="AF22" i="2"/>
  <c r="AF51" i="2"/>
  <c r="AF55" i="2"/>
  <c r="AF54" i="2"/>
  <c r="W9" i="2"/>
  <c r="U10" i="2"/>
  <c r="S12" i="2"/>
  <c r="S10" i="2"/>
  <c r="L10" i="2"/>
  <c r="L9" i="2"/>
  <c r="L11" i="2" s="1"/>
  <c r="H12" i="2"/>
  <c r="H11" i="2"/>
  <c r="H10" i="2"/>
  <c r="I10" i="2"/>
  <c r="F12" i="2"/>
  <c r="F11" i="2"/>
  <c r="F10" i="2"/>
  <c r="R9" i="2"/>
  <c r="R10" i="2" s="1"/>
  <c r="G10" i="2"/>
  <c r="M10" i="2"/>
  <c r="N10" i="2"/>
  <c r="P10" i="2"/>
  <c r="Q10" i="2"/>
  <c r="T10" i="2"/>
  <c r="V10" i="2"/>
  <c r="W10" i="2" s="1"/>
  <c r="X10" i="2"/>
  <c r="Z10" i="2" s="1"/>
  <c r="AA10" i="2"/>
  <c r="AB10" i="2"/>
  <c r="AF10" i="2"/>
  <c r="AN10" i="2"/>
  <c r="Z9" i="2" l="1"/>
  <c r="Y9" i="2"/>
  <c r="R11" i="2"/>
  <c r="AR9" i="2"/>
  <c r="AR10" i="2"/>
  <c r="Y10" i="2"/>
  <c r="AB56" i="2" l="1"/>
  <c r="AA56" i="2"/>
  <c r="AB55" i="2"/>
  <c r="AA55" i="2"/>
  <c r="AB54" i="2"/>
  <c r="AA54" i="2"/>
  <c r="AB52" i="2"/>
  <c r="AA52" i="2"/>
  <c r="AB51" i="2"/>
  <c r="AA51" i="2"/>
  <c r="AB50" i="2"/>
  <c r="AA50" i="2"/>
  <c r="AB48" i="2"/>
  <c r="AA48" i="2"/>
  <c r="AB47" i="2"/>
  <c r="AA47" i="2"/>
  <c r="AB46" i="2"/>
  <c r="AA46" i="2"/>
  <c r="AB44" i="2"/>
  <c r="AA44" i="2"/>
  <c r="AB43" i="2"/>
  <c r="AA43" i="2"/>
  <c r="AB42" i="2"/>
  <c r="AA42" i="2"/>
  <c r="AB40" i="2"/>
  <c r="AA40" i="2"/>
  <c r="AB39" i="2"/>
  <c r="AA39" i="2"/>
  <c r="AB38" i="2"/>
  <c r="AA38" i="2"/>
  <c r="AB36" i="2"/>
  <c r="AA36" i="2"/>
  <c r="AB35" i="2"/>
  <c r="AA35" i="2"/>
  <c r="AB34" i="2"/>
  <c r="AA34" i="2"/>
  <c r="AB32" i="2"/>
  <c r="AA32" i="2"/>
  <c r="AB31" i="2"/>
  <c r="AA31" i="2"/>
  <c r="AB30" i="2"/>
  <c r="AA30" i="2"/>
  <c r="AB28" i="2"/>
  <c r="AA28" i="2"/>
  <c r="AB27" i="2"/>
  <c r="AA27" i="2"/>
  <c r="AB26" i="2"/>
  <c r="AA26" i="2"/>
  <c r="AB24" i="2"/>
  <c r="AA24" i="2"/>
  <c r="AB23" i="2"/>
  <c r="AA23" i="2"/>
  <c r="AB22" i="2"/>
  <c r="AA22" i="2"/>
  <c r="AB20" i="2"/>
  <c r="AA20" i="2"/>
  <c r="AB19" i="2"/>
  <c r="AA19" i="2"/>
  <c r="AB18" i="2"/>
  <c r="AA18" i="2"/>
  <c r="AB16" i="2"/>
  <c r="AA16" i="2"/>
  <c r="AB15" i="2"/>
  <c r="AA15" i="2"/>
  <c r="AB14" i="2"/>
  <c r="AA14" i="2"/>
  <c r="AB12" i="2"/>
  <c r="AA12" i="2"/>
  <c r="AB11" i="2"/>
  <c r="AA11" i="2"/>
  <c r="W53" i="2" l="1"/>
  <c r="W13" i="2"/>
  <c r="W17" i="2"/>
  <c r="W21" i="2"/>
  <c r="W25" i="2"/>
  <c r="W29" i="2"/>
  <c r="W33" i="2"/>
  <c r="W37" i="2"/>
  <c r="W41" i="2"/>
  <c r="W45" i="2"/>
  <c r="W49" i="2"/>
  <c r="L53" i="2"/>
  <c r="K56" i="2"/>
  <c r="J56" i="2"/>
  <c r="K55" i="2"/>
  <c r="J55" i="2"/>
  <c r="L54" i="2"/>
  <c r="K52" i="2"/>
  <c r="J52" i="2"/>
  <c r="K51" i="2"/>
  <c r="J51" i="2"/>
  <c r="L50" i="2"/>
  <c r="L49" i="2"/>
  <c r="K48" i="2"/>
  <c r="J48" i="2"/>
  <c r="K47" i="2"/>
  <c r="J47" i="2"/>
  <c r="L46" i="2"/>
  <c r="L48" i="2" s="1"/>
  <c r="L45" i="2"/>
  <c r="K44" i="2"/>
  <c r="J44" i="2"/>
  <c r="K43" i="2"/>
  <c r="J43" i="2"/>
  <c r="L42" i="2"/>
  <c r="L44" i="2" s="1"/>
  <c r="L41" i="2"/>
  <c r="K40" i="2"/>
  <c r="J40" i="2"/>
  <c r="K39" i="2"/>
  <c r="J39" i="2"/>
  <c r="L38" i="2"/>
  <c r="L37" i="2"/>
  <c r="K36" i="2"/>
  <c r="J36" i="2"/>
  <c r="K35" i="2"/>
  <c r="J35" i="2"/>
  <c r="L34" i="2"/>
  <c r="L33" i="2"/>
  <c r="K32" i="2"/>
  <c r="J32" i="2"/>
  <c r="K31" i="2"/>
  <c r="J31" i="2"/>
  <c r="L30" i="2"/>
  <c r="L29" i="2"/>
  <c r="K28" i="2"/>
  <c r="J28" i="2"/>
  <c r="K27" i="2"/>
  <c r="J27" i="2"/>
  <c r="L26" i="2"/>
  <c r="L28" i="2" s="1"/>
  <c r="L25" i="2"/>
  <c r="K24" i="2"/>
  <c r="J24" i="2"/>
  <c r="K23" i="2"/>
  <c r="J23" i="2"/>
  <c r="L22" i="2"/>
  <c r="L21" i="2"/>
  <c r="L23" i="2" s="1"/>
  <c r="K20" i="2"/>
  <c r="J20" i="2"/>
  <c r="K19" i="2"/>
  <c r="J19" i="2"/>
  <c r="L18" i="2"/>
  <c r="L20" i="2" s="1"/>
  <c r="L17" i="2"/>
  <c r="K16" i="2"/>
  <c r="J16" i="2"/>
  <c r="K15" i="2"/>
  <c r="J15" i="2"/>
  <c r="L14" i="2"/>
  <c r="L16" i="2" s="1"/>
  <c r="L13" i="2"/>
  <c r="K12" i="2"/>
  <c r="J12" i="2"/>
  <c r="K11" i="2"/>
  <c r="J11" i="2"/>
  <c r="U56" i="2"/>
  <c r="U55" i="2"/>
  <c r="U54" i="2"/>
  <c r="U52" i="2"/>
  <c r="U51" i="2"/>
  <c r="U50" i="2"/>
  <c r="U48" i="2"/>
  <c r="U47" i="2"/>
  <c r="U46" i="2"/>
  <c r="U44" i="2"/>
  <c r="U43" i="2"/>
  <c r="U42" i="2"/>
  <c r="U40" i="2"/>
  <c r="U39" i="2"/>
  <c r="U38" i="2"/>
  <c r="U36" i="2"/>
  <c r="U35" i="2"/>
  <c r="U34" i="2"/>
  <c r="U32" i="2"/>
  <c r="U31" i="2"/>
  <c r="U30" i="2"/>
  <c r="U28" i="2"/>
  <c r="U27" i="2"/>
  <c r="U26" i="2"/>
  <c r="U24" i="2"/>
  <c r="U23" i="2"/>
  <c r="U22" i="2"/>
  <c r="U20" i="2"/>
  <c r="U19" i="2"/>
  <c r="U18" i="2"/>
  <c r="U16" i="2"/>
  <c r="U15" i="2"/>
  <c r="U14" i="2"/>
  <c r="U12" i="2"/>
  <c r="U11" i="2"/>
  <c r="Q56" i="2"/>
  <c r="P56" i="2"/>
  <c r="Q55" i="2"/>
  <c r="P55" i="2"/>
  <c r="Q54" i="2"/>
  <c r="P54" i="2"/>
  <c r="Q52" i="2"/>
  <c r="P52" i="2"/>
  <c r="Q51" i="2"/>
  <c r="P51" i="2"/>
  <c r="Q50" i="2"/>
  <c r="P50" i="2"/>
  <c r="Q48" i="2"/>
  <c r="P48" i="2"/>
  <c r="Q47" i="2"/>
  <c r="P47" i="2"/>
  <c r="Q46" i="2"/>
  <c r="P46" i="2"/>
  <c r="Q44" i="2"/>
  <c r="P44" i="2"/>
  <c r="Q43" i="2"/>
  <c r="P43" i="2"/>
  <c r="Q42" i="2"/>
  <c r="P42" i="2"/>
  <c r="Q40" i="2"/>
  <c r="P40" i="2"/>
  <c r="Q39" i="2"/>
  <c r="P39" i="2"/>
  <c r="Q38" i="2"/>
  <c r="P38" i="2"/>
  <c r="Q36" i="2"/>
  <c r="P36" i="2"/>
  <c r="Q35" i="2"/>
  <c r="P35" i="2"/>
  <c r="Q34" i="2"/>
  <c r="P34" i="2"/>
  <c r="Q32" i="2"/>
  <c r="P32" i="2"/>
  <c r="Q31" i="2"/>
  <c r="P31" i="2"/>
  <c r="Q30" i="2"/>
  <c r="P30" i="2"/>
  <c r="Q28" i="2"/>
  <c r="P28" i="2"/>
  <c r="Q27" i="2"/>
  <c r="P27" i="2"/>
  <c r="Q26" i="2"/>
  <c r="P26" i="2"/>
  <c r="Q24" i="2"/>
  <c r="P24" i="2"/>
  <c r="Q23" i="2"/>
  <c r="P23" i="2"/>
  <c r="Q22" i="2"/>
  <c r="P22" i="2"/>
  <c r="Q20" i="2"/>
  <c r="P20" i="2"/>
  <c r="Q19" i="2"/>
  <c r="P19" i="2"/>
  <c r="Q18" i="2"/>
  <c r="P18" i="2"/>
  <c r="Q16" i="2"/>
  <c r="P16" i="2"/>
  <c r="Q15" i="2"/>
  <c r="P15" i="2"/>
  <c r="Q14" i="2"/>
  <c r="P14" i="2"/>
  <c r="Q12" i="2"/>
  <c r="P12" i="2"/>
  <c r="Q11" i="2"/>
  <c r="P11" i="2"/>
  <c r="CX17" i="1"/>
  <c r="BJ5" i="1" l="1"/>
  <c r="L27" i="2"/>
  <c r="L40" i="2"/>
  <c r="L15" i="2"/>
  <c r="L43" i="2"/>
  <c r="L19" i="2"/>
  <c r="L47" i="2"/>
  <c r="L56" i="2"/>
  <c r="L55" i="2"/>
  <c r="L52" i="2"/>
  <c r="L51" i="2"/>
  <c r="L39" i="2"/>
  <c r="L36" i="2"/>
  <c r="L35" i="2"/>
  <c r="L32" i="2"/>
  <c r="L31" i="2"/>
  <c r="L24" i="2"/>
  <c r="AF11" i="2" l="1"/>
  <c r="AF12" i="2"/>
  <c r="AF13" i="2"/>
  <c r="AR13" i="2" s="1"/>
  <c r="BN5" i="1" s="1"/>
  <c r="AF14" i="2"/>
  <c r="AF15" i="2"/>
  <c r="AF16" i="2"/>
  <c r="AF17" i="2"/>
  <c r="AR17" i="2" s="1"/>
  <c r="BR5" i="1" s="1"/>
  <c r="AF18" i="2"/>
  <c r="AF19" i="2"/>
  <c r="AF20" i="2"/>
  <c r="AF21" i="2"/>
  <c r="AR21" i="2" s="1"/>
  <c r="BV5" i="1" s="1"/>
  <c r="AF23" i="2"/>
  <c r="AF24" i="2"/>
  <c r="AF25" i="2"/>
  <c r="AR25" i="2" s="1"/>
  <c r="BZ5" i="1" s="1"/>
  <c r="AF26" i="2"/>
  <c r="AF27" i="2"/>
  <c r="AF28" i="2"/>
  <c r="AF29" i="2"/>
  <c r="AR29" i="2" s="1"/>
  <c r="CD5" i="1" s="1"/>
  <c r="AF30" i="2"/>
  <c r="AF31" i="2"/>
  <c r="AF32" i="2"/>
  <c r="AF33" i="2"/>
  <c r="AR33" i="2" s="1"/>
  <c r="CH5" i="1" s="1"/>
  <c r="AF34" i="2"/>
  <c r="AF35" i="2"/>
  <c r="AF36" i="2"/>
  <c r="AF37" i="2"/>
  <c r="AR37" i="2" s="1"/>
  <c r="CL5" i="1" s="1"/>
  <c r="AF38" i="2"/>
  <c r="AF39" i="2"/>
  <c r="AF40" i="2"/>
  <c r="AF41" i="2"/>
  <c r="AR41" i="2" s="1"/>
  <c r="CP5" i="1" s="1"/>
  <c r="AF42" i="2"/>
  <c r="AF43" i="2"/>
  <c r="AF44" i="2"/>
  <c r="AF45" i="2"/>
  <c r="AR45" i="2" s="1"/>
  <c r="CT5" i="1" s="1"/>
  <c r="AF46" i="2"/>
  <c r="AF47" i="2"/>
  <c r="AF48" i="2"/>
  <c r="AF49" i="2"/>
  <c r="AR49" i="2" s="1"/>
  <c r="CX5" i="1" s="1"/>
  <c r="AF50" i="2"/>
  <c r="AF52" i="2"/>
  <c r="AF53" i="2"/>
  <c r="AR53" i="2" s="1"/>
  <c r="DB5" i="1" s="1"/>
  <c r="AF56" i="2"/>
  <c r="H56" i="2" l="1"/>
  <c r="G56" i="2"/>
  <c r="H55" i="2"/>
  <c r="G55" i="2"/>
  <c r="H54" i="2"/>
  <c r="G54" i="2"/>
  <c r="I52" i="2"/>
  <c r="I44" i="2"/>
  <c r="H36" i="2"/>
  <c r="G36" i="2"/>
  <c r="H35" i="2"/>
  <c r="G35" i="2"/>
  <c r="H34" i="2"/>
  <c r="G34" i="2"/>
  <c r="I36" i="2"/>
  <c r="I28" i="2"/>
  <c r="I20" i="2"/>
  <c r="G12" i="2"/>
  <c r="G11" i="2"/>
  <c r="I12" i="2" l="1"/>
  <c r="I11" i="2"/>
  <c r="I19" i="2"/>
  <c r="I27" i="2"/>
  <c r="I35" i="2"/>
  <c r="I43" i="2"/>
  <c r="I51" i="2"/>
  <c r="I14" i="2"/>
  <c r="I16" i="2"/>
  <c r="I22" i="2"/>
  <c r="I24" i="2"/>
  <c r="I30" i="2"/>
  <c r="I32" i="2"/>
  <c r="I38" i="2"/>
  <c r="I40" i="2"/>
  <c r="I46" i="2"/>
  <c r="I48" i="2"/>
  <c r="I54" i="2"/>
  <c r="I56" i="2"/>
  <c r="I15" i="2"/>
  <c r="I23" i="2"/>
  <c r="I31" i="2"/>
  <c r="I39" i="2"/>
  <c r="I47" i="2"/>
  <c r="I55" i="2"/>
  <c r="I18" i="2"/>
  <c r="I26" i="2"/>
  <c r="I34" i="2"/>
  <c r="I42" i="2"/>
  <c r="I50" i="2"/>
  <c r="X56" i="2" l="1"/>
  <c r="X55" i="2"/>
  <c r="X54" i="2"/>
  <c r="X52" i="2"/>
  <c r="X51" i="2"/>
  <c r="X50" i="2"/>
  <c r="X48" i="2"/>
  <c r="X47" i="2"/>
  <c r="X46" i="2"/>
  <c r="X44" i="2"/>
  <c r="X43" i="2"/>
  <c r="X42" i="2"/>
  <c r="X40" i="2"/>
  <c r="X39" i="2"/>
  <c r="X38" i="2"/>
  <c r="X36" i="2"/>
  <c r="X35" i="2"/>
  <c r="X34" i="2"/>
  <c r="X32" i="2"/>
  <c r="X31" i="2"/>
  <c r="X30" i="2"/>
  <c r="X28" i="2"/>
  <c r="X27" i="2"/>
  <c r="X26" i="2"/>
  <c r="X24" i="2"/>
  <c r="X23" i="2"/>
  <c r="X22" i="2"/>
  <c r="X20" i="2"/>
  <c r="X19" i="2"/>
  <c r="X18" i="2"/>
  <c r="X16" i="2"/>
  <c r="X15" i="2"/>
  <c r="X14" i="2"/>
  <c r="V56" i="2"/>
  <c r="W56" i="2" s="1"/>
  <c r="V55" i="2"/>
  <c r="W55" i="2" s="1"/>
  <c r="V54" i="2"/>
  <c r="W54" i="2" s="1"/>
  <c r="V52" i="2"/>
  <c r="W52" i="2" s="1"/>
  <c r="V51" i="2"/>
  <c r="W51" i="2" s="1"/>
  <c r="V50" i="2"/>
  <c r="W50" i="2" s="1"/>
  <c r="V48" i="2"/>
  <c r="W48" i="2" s="1"/>
  <c r="V47" i="2"/>
  <c r="W47" i="2" s="1"/>
  <c r="V46" i="2"/>
  <c r="W46" i="2" s="1"/>
  <c r="V44" i="2"/>
  <c r="W44" i="2" s="1"/>
  <c r="V43" i="2"/>
  <c r="W43" i="2" s="1"/>
  <c r="V42" i="2"/>
  <c r="V40" i="2"/>
  <c r="V39" i="2"/>
  <c r="V38" i="2"/>
  <c r="V36" i="2"/>
  <c r="W36" i="2" s="1"/>
  <c r="V35" i="2"/>
  <c r="W35" i="2" s="1"/>
  <c r="V34" i="2"/>
  <c r="W34" i="2" s="1"/>
  <c r="V32" i="2"/>
  <c r="W32" i="2" s="1"/>
  <c r="V31" i="2"/>
  <c r="W31" i="2" s="1"/>
  <c r="V30" i="2"/>
  <c r="W30" i="2" s="1"/>
  <c r="V28" i="2"/>
  <c r="W28" i="2" s="1"/>
  <c r="V27" i="2"/>
  <c r="W27" i="2" s="1"/>
  <c r="V26" i="2"/>
  <c r="W26" i="2" s="1"/>
  <c r="V24" i="2"/>
  <c r="V23" i="2"/>
  <c r="V22" i="2"/>
  <c r="V20" i="2"/>
  <c r="V19" i="2"/>
  <c r="V18" i="2"/>
  <c r="V16" i="2"/>
  <c r="V15" i="2"/>
  <c r="V14" i="2"/>
  <c r="T56" i="2"/>
  <c r="T55" i="2"/>
  <c r="T54" i="2"/>
  <c r="T52" i="2"/>
  <c r="T51" i="2"/>
  <c r="T50" i="2"/>
  <c r="T48" i="2"/>
  <c r="T47" i="2"/>
  <c r="T46" i="2"/>
  <c r="T44" i="2"/>
  <c r="T43" i="2"/>
  <c r="T42" i="2"/>
  <c r="T40" i="2"/>
  <c r="T39" i="2"/>
  <c r="T38" i="2"/>
  <c r="T36" i="2"/>
  <c r="T35" i="2"/>
  <c r="T34" i="2"/>
  <c r="T32" i="2"/>
  <c r="T31" i="2"/>
  <c r="T30" i="2"/>
  <c r="T28" i="2"/>
  <c r="T27" i="2"/>
  <c r="T26" i="2"/>
  <c r="T24" i="2"/>
  <c r="T23" i="2"/>
  <c r="T22" i="2"/>
  <c r="T19" i="2"/>
  <c r="T18" i="2"/>
  <c r="T16" i="2"/>
  <c r="T15" i="2"/>
  <c r="T14" i="2"/>
  <c r="S56" i="2"/>
  <c r="S55" i="2"/>
  <c r="S54" i="2"/>
  <c r="S52" i="2"/>
  <c r="S51" i="2"/>
  <c r="S50" i="2"/>
  <c r="S48" i="2"/>
  <c r="S47" i="2"/>
  <c r="S46" i="2"/>
  <c r="S44" i="2"/>
  <c r="S43" i="2"/>
  <c r="S42" i="2"/>
  <c r="S40" i="2"/>
  <c r="S39" i="2"/>
  <c r="S38" i="2"/>
  <c r="S36" i="2"/>
  <c r="S35" i="2"/>
  <c r="S34" i="2"/>
  <c r="S32" i="2"/>
  <c r="S31" i="2"/>
  <c r="S30" i="2"/>
  <c r="S28" i="2"/>
  <c r="S27" i="2"/>
  <c r="S26" i="2"/>
  <c r="S24" i="2"/>
  <c r="S23" i="2"/>
  <c r="S22" i="2"/>
  <c r="S20" i="2"/>
  <c r="S19" i="2"/>
  <c r="S18" i="2"/>
  <c r="S16" i="2"/>
  <c r="S15" i="2"/>
  <c r="S14" i="2"/>
  <c r="R53" i="2"/>
  <c r="R54" i="2" s="1"/>
  <c r="R49" i="2"/>
  <c r="R50" i="2" s="1"/>
  <c r="R45" i="2"/>
  <c r="R46" i="2" s="1"/>
  <c r="R41" i="2"/>
  <c r="R42" i="2" s="1"/>
  <c r="R37" i="2"/>
  <c r="R38" i="2" s="1"/>
  <c r="R33" i="2"/>
  <c r="R34" i="2" s="1"/>
  <c r="R29" i="2"/>
  <c r="R30" i="2" s="1"/>
  <c r="R25" i="2"/>
  <c r="R26" i="2" s="1"/>
  <c r="R21" i="2"/>
  <c r="R22" i="2" s="1"/>
  <c r="R17" i="2"/>
  <c r="R18" i="2" s="1"/>
  <c r="R13" i="2"/>
  <c r="R14" i="2" s="1"/>
  <c r="AN56" i="2"/>
  <c r="AN55" i="2"/>
  <c r="AN54" i="2"/>
  <c r="AN52" i="2"/>
  <c r="AN51" i="2"/>
  <c r="AN50" i="2"/>
  <c r="AN48" i="2"/>
  <c r="AN47" i="2"/>
  <c r="AN46" i="2"/>
  <c r="AN44" i="2"/>
  <c r="AN43" i="2"/>
  <c r="AN42" i="2"/>
  <c r="AN40" i="2"/>
  <c r="AN39" i="2"/>
  <c r="AN38" i="2"/>
  <c r="AN36" i="2"/>
  <c r="AN35" i="2"/>
  <c r="AN34" i="2"/>
  <c r="AN32" i="2"/>
  <c r="AN31" i="2"/>
  <c r="AN30" i="2"/>
  <c r="AN28" i="2"/>
  <c r="AN27" i="2"/>
  <c r="AN26" i="2"/>
  <c r="AN24" i="2"/>
  <c r="AN23" i="2"/>
  <c r="AN22" i="2"/>
  <c r="AN20" i="2"/>
  <c r="AN19" i="2"/>
  <c r="AN18" i="2"/>
  <c r="AN15" i="2"/>
  <c r="AN14" i="2"/>
  <c r="AN16" i="2"/>
  <c r="AN12" i="2"/>
  <c r="AN11" i="2"/>
  <c r="AL56" i="2"/>
  <c r="AL55" i="2"/>
  <c r="AL54" i="2"/>
  <c r="AI56" i="2"/>
  <c r="AI55" i="2"/>
  <c r="AI54" i="2"/>
  <c r="AG56" i="2"/>
  <c r="AG55" i="2"/>
  <c r="X12" i="2"/>
  <c r="X11" i="2"/>
  <c r="V12" i="2"/>
  <c r="W12" i="2" s="1"/>
  <c r="V11" i="2"/>
  <c r="W11" i="2" s="1"/>
  <c r="T12" i="2"/>
  <c r="T11" i="2"/>
  <c r="S11" i="2"/>
  <c r="N56" i="2"/>
  <c r="M56" i="2"/>
  <c r="N55" i="2"/>
  <c r="M55" i="2"/>
  <c r="N54" i="2"/>
  <c r="M54" i="2"/>
  <c r="N52" i="2"/>
  <c r="M52" i="2"/>
  <c r="N51" i="2"/>
  <c r="M51" i="2"/>
  <c r="N50" i="2"/>
  <c r="M50" i="2"/>
  <c r="N48" i="2"/>
  <c r="M48" i="2"/>
  <c r="N47" i="2"/>
  <c r="M47" i="2"/>
  <c r="N46" i="2"/>
  <c r="M46" i="2"/>
  <c r="N44" i="2"/>
  <c r="M44" i="2"/>
  <c r="N43" i="2"/>
  <c r="M43" i="2"/>
  <c r="N42" i="2"/>
  <c r="M42" i="2"/>
  <c r="N40" i="2"/>
  <c r="M40" i="2"/>
  <c r="N39" i="2"/>
  <c r="M39" i="2"/>
  <c r="N38" i="2"/>
  <c r="M38" i="2"/>
  <c r="N36" i="2"/>
  <c r="M36" i="2"/>
  <c r="N35" i="2"/>
  <c r="M35" i="2"/>
  <c r="N34" i="2"/>
  <c r="M34" i="2"/>
  <c r="N32" i="2"/>
  <c r="M32" i="2"/>
  <c r="N31" i="2"/>
  <c r="M31" i="2"/>
  <c r="N30" i="2"/>
  <c r="M30" i="2"/>
  <c r="N28" i="2"/>
  <c r="M28" i="2"/>
  <c r="N27" i="2"/>
  <c r="M27" i="2"/>
  <c r="N26" i="2"/>
  <c r="M26" i="2"/>
  <c r="N24" i="2"/>
  <c r="M24" i="2"/>
  <c r="N23" i="2"/>
  <c r="M23" i="2"/>
  <c r="N22" i="2"/>
  <c r="M22" i="2"/>
  <c r="N20" i="2"/>
  <c r="M20" i="2"/>
  <c r="N19" i="2"/>
  <c r="M19" i="2"/>
  <c r="N18" i="2"/>
  <c r="M18" i="2"/>
  <c r="N16" i="2"/>
  <c r="M16" i="2"/>
  <c r="N15" i="2"/>
  <c r="M15" i="2"/>
  <c r="N14" i="2"/>
  <c r="M14" i="2"/>
  <c r="N12" i="2"/>
  <c r="N11" i="2"/>
  <c r="M12" i="2"/>
  <c r="M11"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D5" i="2"/>
  <c r="Y53" i="2" l="1"/>
  <c r="Z53" i="2"/>
  <c r="Z49" i="2"/>
  <c r="Y49" i="2"/>
  <c r="Z41" i="2"/>
  <c r="Y41" i="2"/>
  <c r="Y13" i="2"/>
  <c r="Z13" i="2"/>
  <c r="Y45" i="2"/>
  <c r="Z45" i="2"/>
  <c r="Z37" i="2"/>
  <c r="Y37" i="2"/>
  <c r="Z17" i="2"/>
  <c r="Y17" i="2"/>
  <c r="Z21" i="2"/>
  <c r="Y21" i="2"/>
  <c r="AR55" i="2"/>
  <c r="DB7" i="1" s="1"/>
  <c r="AR44" i="2"/>
  <c r="CP8" i="1" s="1"/>
  <c r="AR51" i="2"/>
  <c r="CX7" i="1" s="1"/>
  <c r="AR54" i="2"/>
  <c r="DB6" i="1" s="1"/>
  <c r="AR56" i="2"/>
  <c r="DB8" i="1" s="1"/>
  <c r="BJ6" i="1"/>
  <c r="AR12" i="2"/>
  <c r="BJ8" i="1" s="1"/>
  <c r="Z22" i="2"/>
  <c r="Y22" i="2"/>
  <c r="AR35" i="2"/>
  <c r="CH7" i="1" s="1"/>
  <c r="Z38" i="2"/>
  <c r="Y38" i="2"/>
  <c r="Z54" i="2"/>
  <c r="Y54" i="2"/>
  <c r="Z50" i="2"/>
  <c r="Y50" i="2"/>
  <c r="AR47" i="2"/>
  <c r="CT7" i="1" s="1"/>
  <c r="AR50" i="2"/>
  <c r="CX6" i="1" s="1"/>
  <c r="AR52" i="2"/>
  <c r="CX8" i="1" s="1"/>
  <c r="Z14" i="2"/>
  <c r="Y14" i="2"/>
  <c r="Z46" i="2"/>
  <c r="Y46" i="2"/>
  <c r="Z18" i="2"/>
  <c r="Y18" i="2"/>
  <c r="AR43" i="2"/>
  <c r="CP7" i="1" s="1"/>
  <c r="AR46" i="2"/>
  <c r="CT6" i="1" s="1"/>
  <c r="AR48" i="2"/>
  <c r="CT8" i="1" s="1"/>
  <c r="Z42" i="2"/>
  <c r="Y42" i="2"/>
  <c r="W20" i="2"/>
  <c r="AR20" i="2"/>
  <c r="BR8" i="1" s="1"/>
  <c r="AR31" i="2"/>
  <c r="CD7" i="1" s="1"/>
  <c r="AR36" i="2"/>
  <c r="CH8" i="1" s="1"/>
  <c r="W23" i="2"/>
  <c r="AR23" i="2"/>
  <c r="BV7" i="1" s="1"/>
  <c r="W39" i="2"/>
  <c r="AR39" i="2"/>
  <c r="CL7" i="1" s="1"/>
  <c r="W42" i="2"/>
  <c r="AR42" i="2"/>
  <c r="CP6" i="1" s="1"/>
  <c r="AR27" i="2"/>
  <c r="BZ7" i="1" s="1"/>
  <c r="AR30" i="2"/>
  <c r="CD6" i="1" s="1"/>
  <c r="AR32" i="2"/>
  <c r="CD8" i="1" s="1"/>
  <c r="W18" i="2"/>
  <c r="AR18" i="2"/>
  <c r="BR6" i="1" s="1"/>
  <c r="AR34" i="2"/>
  <c r="CH6" i="1" s="1"/>
  <c r="W19" i="2"/>
  <c r="AR19" i="2"/>
  <c r="BR7" i="1" s="1"/>
  <c r="W22" i="2"/>
  <c r="AR22" i="2"/>
  <c r="BV6" i="1" s="1"/>
  <c r="W24" i="2"/>
  <c r="AR24" i="2"/>
  <c r="BV8" i="1" s="1"/>
  <c r="W38" i="2"/>
  <c r="AR38" i="2"/>
  <c r="CL6" i="1" s="1"/>
  <c r="W40" i="2"/>
  <c r="AR40" i="2"/>
  <c r="CL8" i="1" s="1"/>
  <c r="AR26" i="2"/>
  <c r="BZ6" i="1" s="1"/>
  <c r="AR28" i="2"/>
  <c r="BZ8" i="1" s="1"/>
  <c r="W15" i="2"/>
  <c r="AR15" i="2"/>
  <c r="BN7" i="1" s="1"/>
  <c r="W14" i="2"/>
  <c r="AR14" i="2"/>
  <c r="BN6" i="1" s="1"/>
  <c r="W16" i="2"/>
  <c r="AR16" i="2"/>
  <c r="BN8" i="1" s="1"/>
  <c r="AR11" i="2"/>
  <c r="BJ7" i="1" s="1"/>
  <c r="Y25" i="2"/>
  <c r="Z33" i="2"/>
  <c r="Y33" i="2"/>
  <c r="Y29" i="2"/>
  <c r="Z29" i="2"/>
  <c r="Z25" i="2"/>
  <c r="Z34" i="2"/>
  <c r="Y34" i="2"/>
  <c r="Y30" i="2"/>
  <c r="Z30" i="2"/>
  <c r="Y26" i="2"/>
  <c r="Z26" i="2"/>
  <c r="Y11" i="2"/>
  <c r="Z11" i="2"/>
  <c r="L12" i="2"/>
  <c r="R55" i="2"/>
  <c r="Y55" i="2" s="1"/>
  <c r="R47" i="2"/>
  <c r="Z47" i="2" s="1"/>
  <c r="R27" i="2"/>
  <c r="Y27" i="2" s="1"/>
  <c r="R19" i="2"/>
  <c r="Z19" i="2" s="1"/>
  <c r="R15" i="2"/>
  <c r="Y15" i="2" s="1"/>
  <c r="R16" i="2"/>
  <c r="Y16" i="2" s="1"/>
  <c r="R56" i="2"/>
  <c r="Z56" i="2" s="1"/>
  <c r="R52" i="2"/>
  <c r="Y52" i="2" s="1"/>
  <c r="R51" i="2"/>
  <c r="Y51" i="2" s="1"/>
  <c r="R48" i="2"/>
  <c r="Z48" i="2" s="1"/>
  <c r="R43" i="2"/>
  <c r="Y43" i="2" s="1"/>
  <c r="R44" i="2"/>
  <c r="Z44" i="2" s="1"/>
  <c r="R40" i="2"/>
  <c r="Z40" i="2" s="1"/>
  <c r="R39" i="2"/>
  <c r="Y39" i="2" s="1"/>
  <c r="R36" i="2"/>
  <c r="Z36" i="2" s="1"/>
  <c r="R35" i="2"/>
  <c r="Y35" i="2" s="1"/>
  <c r="R32" i="2"/>
  <c r="Y32" i="2" s="1"/>
  <c r="R31" i="2"/>
  <c r="Z31" i="2" s="1"/>
  <c r="R28" i="2"/>
  <c r="Y28" i="2" s="1"/>
  <c r="R24" i="2"/>
  <c r="Y24" i="2" s="1"/>
  <c r="R23" i="2"/>
  <c r="Z23" i="2" s="1"/>
  <c r="R20" i="2"/>
  <c r="Z20" i="2" s="1"/>
  <c r="R12" i="2"/>
  <c r="Y12" i="2" s="1"/>
  <c r="Y44" i="2" l="1"/>
  <c r="Y19" i="2"/>
  <c r="Z43" i="2"/>
  <c r="Y56" i="2"/>
  <c r="Z51" i="2"/>
  <c r="Z35" i="2"/>
  <c r="Z24" i="2"/>
  <c r="Z52" i="2"/>
  <c r="Y20" i="2"/>
  <c r="Y31" i="2"/>
  <c r="Y47" i="2"/>
  <c r="Z39" i="2"/>
  <c r="Z16" i="2"/>
  <c r="Y48" i="2"/>
  <c r="Z55" i="2"/>
  <c r="Y23" i="2"/>
  <c r="Z15" i="2"/>
  <c r="Y40" i="2"/>
  <c r="Z12" i="2"/>
  <c r="Z27" i="2"/>
  <c r="Z32" i="2"/>
  <c r="Y36" i="2"/>
  <c r="Z28" i="2"/>
  <c r="G5" i="2"/>
  <c r="F20" i="5" s="1"/>
  <c r="F20" i="6" s="1"/>
  <c r="AD24" i="1"/>
  <c r="AB24" i="1"/>
  <c r="Z24" i="1"/>
  <c r="X24" i="1"/>
  <c r="V24" i="1"/>
  <c r="T24" i="1"/>
  <c r="R24" i="1"/>
  <c r="P24" i="1"/>
  <c r="N24" i="1"/>
  <c r="L24" i="1"/>
  <c r="J24" i="1"/>
  <c r="H24" i="1"/>
  <c r="AD21" i="1"/>
  <c r="AB21" i="1"/>
  <c r="Z21" i="1"/>
  <c r="Z25" i="1" s="1"/>
  <c r="X21" i="1"/>
  <c r="T21" i="1"/>
  <c r="R21" i="1"/>
  <c r="P21" i="1"/>
  <c r="N21" i="1"/>
  <c r="L21" i="1"/>
  <c r="J21" i="1"/>
  <c r="J25" i="1" s="1"/>
  <c r="H21" i="1"/>
  <c r="H25" i="1" s="1"/>
  <c r="AD17" i="1"/>
  <c r="AB17" i="1"/>
  <c r="Z17" i="1"/>
  <c r="X17" i="1"/>
  <c r="V17" i="1"/>
  <c r="T17" i="1"/>
  <c r="R17" i="1"/>
  <c r="P17" i="1"/>
  <c r="N17" i="1"/>
  <c r="L17" i="1"/>
  <c r="J17" i="1"/>
  <c r="H17" i="1"/>
  <c r="H18" i="1" s="1"/>
  <c r="AD14" i="1"/>
  <c r="AB14" i="1"/>
  <c r="X14" i="1"/>
  <c r="V14" i="1"/>
  <c r="T14" i="1"/>
  <c r="R14" i="1"/>
  <c r="P14" i="1"/>
  <c r="N14" i="1"/>
  <c r="L14" i="1"/>
  <c r="J14" i="1"/>
  <c r="T25" i="1" l="1"/>
  <c r="P18" i="1"/>
  <c r="L25" i="1"/>
  <c r="AD25" i="1"/>
  <c r="N25" i="1"/>
  <c r="P25" i="1"/>
  <c r="P26" i="1" s="1"/>
  <c r="AE25" i="2" s="1"/>
  <c r="AB18" i="1"/>
  <c r="R18" i="1"/>
  <c r="J18" i="1"/>
  <c r="J26" i="1" s="1"/>
  <c r="AE13" i="2" s="1"/>
  <c r="AD18" i="1"/>
  <c r="R25" i="1"/>
  <c r="AB25" i="1"/>
  <c r="L18" i="1"/>
  <c r="L26" i="1" s="1"/>
  <c r="AE17" i="2" s="1"/>
  <c r="X18" i="1"/>
  <c r="V18" i="1"/>
  <c r="N18" i="1"/>
  <c r="N26" i="1" s="1"/>
  <c r="AE21" i="2" s="1"/>
  <c r="X25" i="1"/>
  <c r="Z18" i="1"/>
  <c r="Z26" i="1" s="1"/>
  <c r="AE45" i="2" s="1"/>
  <c r="T18" i="1"/>
  <c r="T26" i="1" s="1"/>
  <c r="AE33" i="2" s="1"/>
  <c r="V25" i="1"/>
  <c r="H26" i="1"/>
  <c r="AE9" i="2" s="1"/>
  <c r="AD26" i="1" l="1"/>
  <c r="AE53" i="2" s="1"/>
  <c r="AE56" i="2" s="1"/>
  <c r="AE26" i="2"/>
  <c r="AE27" i="2"/>
  <c r="AE28" i="2"/>
  <c r="AE22" i="2"/>
  <c r="AE23" i="2"/>
  <c r="AE24" i="2"/>
  <c r="AE20" i="2"/>
  <c r="AE18" i="2"/>
  <c r="AE19" i="2"/>
  <c r="AE16" i="2"/>
  <c r="AE14" i="2"/>
  <c r="AE15" i="2"/>
  <c r="AK9" i="2"/>
  <c r="AK10" i="2" s="1"/>
  <c r="AB26" i="1"/>
  <c r="AE49" i="2" s="1"/>
  <c r="AE48" i="2"/>
  <c r="AE47" i="2"/>
  <c r="AE46" i="2"/>
  <c r="AE34" i="2"/>
  <c r="AE35" i="2"/>
  <c r="AE36" i="2"/>
  <c r="AK53" i="2"/>
  <c r="AC45" i="2"/>
  <c r="AC48" i="2" s="1"/>
  <c r="AK45" i="2"/>
  <c r="AC13" i="2"/>
  <c r="AC16" i="2" s="1"/>
  <c r="AK13" i="2"/>
  <c r="AC17" i="2"/>
  <c r="AC20" i="2" s="1"/>
  <c r="AK17" i="2"/>
  <c r="AC25" i="2"/>
  <c r="AC28" i="2" s="1"/>
  <c r="AK25" i="2"/>
  <c r="AC21" i="2"/>
  <c r="AC22" i="2" s="1"/>
  <c r="AK21" i="2"/>
  <c r="AC33" i="2"/>
  <c r="AC34" i="2" s="1"/>
  <c r="AK33" i="2"/>
  <c r="R26" i="1"/>
  <c r="AE29" i="2" s="1"/>
  <c r="O9" i="2"/>
  <c r="AC9" i="2"/>
  <c r="AH53" i="2"/>
  <c r="AC53" i="2"/>
  <c r="O13" i="2"/>
  <c r="V26" i="1"/>
  <c r="AE37" i="2" s="1"/>
  <c r="O17" i="2"/>
  <c r="X26" i="1"/>
  <c r="AE41" i="2" s="1"/>
  <c r="O45" i="2"/>
  <c r="O53" i="2"/>
  <c r="AM53" i="2"/>
  <c r="O33" i="2"/>
  <c r="O25" i="2"/>
  <c r="O21" i="2"/>
  <c r="AE54" i="2" l="1"/>
  <c r="AE55" i="2"/>
  <c r="O49" i="2"/>
  <c r="O50" i="2" s="1"/>
  <c r="AK49" i="2"/>
  <c r="AK51" i="2" s="1"/>
  <c r="AC49" i="2"/>
  <c r="AC51" i="2" s="1"/>
  <c r="O29" i="2"/>
  <c r="O31" i="2" s="1"/>
  <c r="AO25" i="2"/>
  <c r="W5" i="1" s="1"/>
  <c r="AP25" i="2"/>
  <c r="AE50" i="2"/>
  <c r="AO21" i="2"/>
  <c r="S5" i="1" s="1"/>
  <c r="AP21" i="2"/>
  <c r="AO17" i="2"/>
  <c r="O5" i="1" s="1"/>
  <c r="AZ12" i="1" s="1"/>
  <c r="AP17" i="2"/>
  <c r="AO13" i="2"/>
  <c r="K5" i="1" s="1"/>
  <c r="AP13" i="2"/>
  <c r="AK11" i="2"/>
  <c r="AO9" i="2"/>
  <c r="G5" i="1" s="1"/>
  <c r="AP9" i="2"/>
  <c r="AK12" i="2"/>
  <c r="AE12" i="2"/>
  <c r="AE11" i="2"/>
  <c r="AE10" i="2"/>
  <c r="AE51" i="2"/>
  <c r="AE52" i="2"/>
  <c r="AO45" i="2"/>
  <c r="AQ5" i="1" s="1"/>
  <c r="AP45" i="2"/>
  <c r="AE42" i="2"/>
  <c r="AE44" i="2"/>
  <c r="AE43" i="2"/>
  <c r="AE40" i="2"/>
  <c r="AE39" i="2"/>
  <c r="AE38" i="2"/>
  <c r="AP33" i="2"/>
  <c r="AO33" i="2"/>
  <c r="AE5" i="1" s="1"/>
  <c r="AO53" i="2"/>
  <c r="AY5" i="1" s="1"/>
  <c r="AP53" i="2"/>
  <c r="AC19" i="2"/>
  <c r="AC46" i="2"/>
  <c r="AC47" i="2"/>
  <c r="AF26" i="1"/>
  <c r="AC18" i="2"/>
  <c r="AC24" i="2"/>
  <c r="AC35" i="2"/>
  <c r="AC36" i="2"/>
  <c r="AC26" i="2"/>
  <c r="AC27" i="2"/>
  <c r="AC15" i="2"/>
  <c r="AC14" i="2"/>
  <c r="AC41" i="2"/>
  <c r="AC44" i="2" s="1"/>
  <c r="AK41" i="2"/>
  <c r="AC23" i="2"/>
  <c r="AK35" i="2"/>
  <c r="AK36" i="2"/>
  <c r="AK34" i="2"/>
  <c r="AK28" i="2"/>
  <c r="AK27" i="2"/>
  <c r="AK26" i="2"/>
  <c r="AK14" i="2"/>
  <c r="AK16" i="2"/>
  <c r="AK15" i="2"/>
  <c r="AC37" i="2"/>
  <c r="AC39" i="2" s="1"/>
  <c r="AK37" i="2"/>
  <c r="AC29" i="2"/>
  <c r="AC31" i="2" s="1"/>
  <c r="AK29" i="2"/>
  <c r="AK22" i="2"/>
  <c r="AK24" i="2"/>
  <c r="AK23" i="2"/>
  <c r="AK19" i="2"/>
  <c r="AK18" i="2"/>
  <c r="AK20" i="2"/>
  <c r="AK46" i="2"/>
  <c r="AK47" i="2"/>
  <c r="AK48" i="2"/>
  <c r="AC10" i="2"/>
  <c r="AC11" i="2"/>
  <c r="AC12" i="2"/>
  <c r="AC56" i="2"/>
  <c r="AC54" i="2"/>
  <c r="AC55" i="2"/>
  <c r="O12" i="2"/>
  <c r="O10" i="2"/>
  <c r="O11" i="2"/>
  <c r="O20" i="2"/>
  <c r="O16" i="2"/>
  <c r="O15" i="2"/>
  <c r="O14" i="2"/>
  <c r="O37" i="2"/>
  <c r="O18" i="2"/>
  <c r="O19" i="2"/>
  <c r="O41" i="2"/>
  <c r="O52" i="2"/>
  <c r="AK54" i="2"/>
  <c r="AK55" i="2"/>
  <c r="AK56" i="2"/>
  <c r="O56" i="2"/>
  <c r="O54" i="2"/>
  <c r="O55" i="2"/>
  <c r="AM55" i="2"/>
  <c r="AM56" i="2"/>
  <c r="AM54" i="2"/>
  <c r="AH55" i="2"/>
  <c r="AH56" i="2"/>
  <c r="AH54" i="2"/>
  <c r="O48" i="2"/>
  <c r="O46" i="2"/>
  <c r="O47" i="2"/>
  <c r="O36" i="2"/>
  <c r="O34" i="2"/>
  <c r="O35" i="2"/>
  <c r="O28" i="2"/>
  <c r="O26" i="2"/>
  <c r="O27" i="2"/>
  <c r="O24" i="2"/>
  <c r="O23" i="2"/>
  <c r="O22" i="2"/>
  <c r="AK52" i="2" l="1"/>
  <c r="O32" i="2"/>
  <c r="O30" i="2"/>
  <c r="AC50" i="2"/>
  <c r="AK50" i="2"/>
  <c r="AP50" i="2" s="1"/>
  <c r="AP49" i="2"/>
  <c r="AO49" i="2"/>
  <c r="AU5" i="1" s="1"/>
  <c r="F24" i="5" s="1"/>
  <c r="H24" i="5" s="1"/>
  <c r="O51" i="2"/>
  <c r="AO51" i="2" s="1"/>
  <c r="AU7" i="1" s="1"/>
  <c r="AC52" i="2"/>
  <c r="AP52" i="2" s="1"/>
  <c r="AE32" i="2"/>
  <c r="AE30" i="2"/>
  <c r="AE31" i="2"/>
  <c r="AP29" i="2"/>
  <c r="AO29" i="2"/>
  <c r="AA5" i="1" s="1"/>
  <c r="BO12" i="1" s="1"/>
  <c r="AP26" i="2"/>
  <c r="AO26" i="2"/>
  <c r="W6" i="1" s="1"/>
  <c r="AO28" i="2"/>
  <c r="W8" i="1" s="1"/>
  <c r="AP28" i="2"/>
  <c r="AO27" i="2"/>
  <c r="W7" i="1" s="1"/>
  <c r="AP27" i="2"/>
  <c r="AP24" i="2"/>
  <c r="AO24" i="2"/>
  <c r="S8" i="1" s="1"/>
  <c r="AO23" i="2"/>
  <c r="S7" i="1" s="1"/>
  <c r="AP23" i="2"/>
  <c r="AP22" i="2"/>
  <c r="AO22" i="2"/>
  <c r="S6" i="1" s="1"/>
  <c r="BE13" i="1" s="1"/>
  <c r="AO19" i="2"/>
  <c r="O7" i="1" s="1"/>
  <c r="AZ23" i="1" s="1"/>
  <c r="AP19" i="2"/>
  <c r="AP18" i="2"/>
  <c r="AO18" i="2"/>
  <c r="O6" i="1" s="1"/>
  <c r="AZ13" i="1" s="1"/>
  <c r="AP20" i="2"/>
  <c r="AO20" i="2"/>
  <c r="O8" i="1" s="1"/>
  <c r="AZ15" i="1" s="1"/>
  <c r="AP14" i="2"/>
  <c r="AO14" i="2"/>
  <c r="K6" i="1" s="1"/>
  <c r="AU13" i="1" s="1"/>
  <c r="AO15" i="2"/>
  <c r="K7" i="1" s="1"/>
  <c r="AP15" i="2"/>
  <c r="AP16" i="2"/>
  <c r="AO16" i="2"/>
  <c r="K8" i="1" s="1"/>
  <c r="AU15" i="1" s="1"/>
  <c r="AO11" i="2"/>
  <c r="G7" i="1" s="1"/>
  <c r="AP11" i="2"/>
  <c r="AO10" i="2"/>
  <c r="G6" i="1" s="1"/>
  <c r="AP10" i="2"/>
  <c r="AP12" i="2"/>
  <c r="AO12" i="2"/>
  <c r="G8" i="1" s="1"/>
  <c r="AO50" i="2"/>
  <c r="AU6" i="1" s="1"/>
  <c r="AO48" i="2"/>
  <c r="AQ8" i="1" s="1"/>
  <c r="CI15" i="1" s="1"/>
  <c r="AP48" i="2"/>
  <c r="AO47" i="2"/>
  <c r="AQ7" i="1" s="1"/>
  <c r="CI14" i="1" s="1"/>
  <c r="AP47" i="2"/>
  <c r="AO46" i="2"/>
  <c r="AQ6" i="1" s="1"/>
  <c r="CI13" i="1" s="1"/>
  <c r="AP46" i="2"/>
  <c r="AO41" i="2"/>
  <c r="AM5" i="1" s="1"/>
  <c r="CD21" i="1" s="1"/>
  <c r="AP41" i="2"/>
  <c r="AO37" i="2"/>
  <c r="AI5" i="1" s="1"/>
  <c r="BY21" i="1" s="1"/>
  <c r="AP37" i="2"/>
  <c r="AO36" i="2"/>
  <c r="AE8" i="1" s="1"/>
  <c r="AP36" i="2"/>
  <c r="AO35" i="2"/>
  <c r="AE7" i="1" s="1"/>
  <c r="AP35" i="2"/>
  <c r="AO34" i="2"/>
  <c r="AE6" i="1" s="1"/>
  <c r="BT13" i="1" s="1"/>
  <c r="AP34" i="2"/>
  <c r="AO54" i="2"/>
  <c r="AY6" i="1" s="1"/>
  <c r="AP54" i="2"/>
  <c r="AO55" i="2"/>
  <c r="AY7" i="1" s="1"/>
  <c r="AP55" i="2"/>
  <c r="AO56" i="2"/>
  <c r="AY8" i="1" s="1"/>
  <c r="CS15" i="1" s="1"/>
  <c r="AP56" i="2"/>
  <c r="AC38" i="2"/>
  <c r="AC40" i="2"/>
  <c r="AC42" i="2"/>
  <c r="AK30" i="2"/>
  <c r="AK31" i="2"/>
  <c r="AK32" i="2"/>
  <c r="AC43" i="2"/>
  <c r="AC32" i="2"/>
  <c r="AC30" i="2"/>
  <c r="AK38" i="2"/>
  <c r="AK40" i="2"/>
  <c r="AK39" i="2"/>
  <c r="AK44" i="2"/>
  <c r="AK42" i="2"/>
  <c r="AK43" i="2"/>
  <c r="AU12" i="1"/>
  <c r="AU21" i="1"/>
  <c r="AP12" i="1"/>
  <c r="AP21" i="1"/>
  <c r="O38" i="2"/>
  <c r="O39" i="2"/>
  <c r="O40" i="2"/>
  <c r="AZ21" i="1"/>
  <c r="O42" i="2"/>
  <c r="O44" i="2"/>
  <c r="O43" i="2"/>
  <c r="CI21" i="1"/>
  <c r="CI12" i="1"/>
  <c r="CS12" i="1"/>
  <c r="CS21" i="1"/>
  <c r="BT12" i="1"/>
  <c r="BT21" i="1"/>
  <c r="BJ21" i="1"/>
  <c r="BJ12" i="1"/>
  <c r="BE12" i="1"/>
  <c r="BE21" i="1"/>
  <c r="AO52" i="2" l="1"/>
  <c r="AU8" i="1" s="1"/>
  <c r="CN24" i="1" s="1"/>
  <c r="AP32" i="2"/>
  <c r="CN12" i="1"/>
  <c r="AP51" i="2"/>
  <c r="CN21" i="1"/>
  <c r="AO32" i="2"/>
  <c r="AA8" i="1" s="1"/>
  <c r="BO15" i="1" s="1"/>
  <c r="AO30" i="2"/>
  <c r="AA6" i="1" s="1"/>
  <c r="BO13" i="1" s="1"/>
  <c r="AO31" i="2"/>
  <c r="AA7" i="1" s="1"/>
  <c r="AP31" i="2"/>
  <c r="AP30" i="2"/>
  <c r="F28" i="5"/>
  <c r="H28" i="5" s="1"/>
  <c r="F24" i="6"/>
  <c r="H24" i="6" s="1"/>
  <c r="AP23" i="1"/>
  <c r="AP44" i="2"/>
  <c r="AO44" i="2"/>
  <c r="AM8" i="1" s="1"/>
  <c r="CD24" i="1" s="1"/>
  <c r="AO43" i="2"/>
  <c r="AM7" i="1" s="1"/>
  <c r="F25" i="5" s="1"/>
  <c r="AP43" i="2"/>
  <c r="AO42" i="2"/>
  <c r="AM6" i="1" s="1"/>
  <c r="CD22" i="1" s="1"/>
  <c r="AP42" i="2"/>
  <c r="AP39" i="2"/>
  <c r="AO39" i="2"/>
  <c r="AI7" i="1" s="1"/>
  <c r="BY23" i="1" s="1"/>
  <c r="AO38" i="2"/>
  <c r="AI6" i="1" s="1"/>
  <c r="BY13" i="1" s="1"/>
  <c r="AP38" i="2"/>
  <c r="AP40" i="2"/>
  <c r="AO40" i="2"/>
  <c r="AI8" i="1" s="1"/>
  <c r="BY15" i="1" s="1"/>
  <c r="BO21" i="1"/>
  <c r="AP15" i="1"/>
  <c r="AP24" i="1"/>
  <c r="AP13" i="1"/>
  <c r="AP22" i="1"/>
  <c r="AU23" i="1"/>
  <c r="AU14" i="1"/>
  <c r="AU16" i="1" s="1"/>
  <c r="AP14" i="1"/>
  <c r="AU22" i="1"/>
  <c r="AU24" i="1"/>
  <c r="AZ22" i="1"/>
  <c r="AZ24" i="1"/>
  <c r="BY12" i="1"/>
  <c r="AZ14" i="1"/>
  <c r="AZ16" i="1" s="1"/>
  <c r="CI24" i="1"/>
  <c r="CD12" i="1"/>
  <c r="CI22" i="1"/>
  <c r="CI23" i="1"/>
  <c r="CN14" i="1"/>
  <c r="CN23" i="1"/>
  <c r="CS24" i="1"/>
  <c r="CS14" i="1"/>
  <c r="CS23" i="1"/>
  <c r="CN22" i="1"/>
  <c r="CN13" i="1"/>
  <c r="CS22" i="1"/>
  <c r="CS13" i="1"/>
  <c r="BT22" i="1"/>
  <c r="BT15" i="1"/>
  <c r="BT24" i="1"/>
  <c r="BT14" i="1"/>
  <c r="BT23" i="1"/>
  <c r="BJ14" i="1"/>
  <c r="BJ23" i="1"/>
  <c r="BJ15" i="1"/>
  <c r="BJ24" i="1"/>
  <c r="BJ13" i="1"/>
  <c r="BJ22" i="1"/>
  <c r="BE22" i="1"/>
  <c r="BE24" i="1"/>
  <c r="BE15" i="1"/>
  <c r="BE14" i="1"/>
  <c r="BE23" i="1"/>
  <c r="F27" i="5" l="1"/>
  <c r="H27" i="5" s="1"/>
  <c r="F26" i="5"/>
  <c r="F26" i="6" s="1"/>
  <c r="H26" i="6" s="1"/>
  <c r="CN15" i="1"/>
  <c r="CN16" i="1" s="1"/>
  <c r="CN31" i="1" s="1"/>
  <c r="CX21" i="1"/>
  <c r="F28" i="6"/>
  <c r="H28" i="6" s="1"/>
  <c r="BO14" i="1"/>
  <c r="BO16" i="1" s="1"/>
  <c r="BO31" i="1" s="1"/>
  <c r="BO32" i="1" s="1"/>
  <c r="BO23" i="1"/>
  <c r="F29" i="5"/>
  <c r="F25" i="6"/>
  <c r="H25" i="6" s="1"/>
  <c r="H25" i="5"/>
  <c r="BO22" i="1"/>
  <c r="BO24" i="1"/>
  <c r="AU25" i="1"/>
  <c r="AP25" i="1"/>
  <c r="CS16" i="1"/>
  <c r="CS25" i="1"/>
  <c r="BE25" i="1"/>
  <c r="CX12" i="1"/>
  <c r="AP16" i="1"/>
  <c r="AP31" i="1" s="1"/>
  <c r="AP32" i="1" s="1"/>
  <c r="AU31" i="1"/>
  <c r="AU32" i="1" s="1"/>
  <c r="BY14" i="1"/>
  <c r="AZ25" i="1"/>
  <c r="BY24" i="1"/>
  <c r="BY22" i="1"/>
  <c r="CD13" i="1"/>
  <c r="CD15" i="1"/>
  <c r="AZ31" i="1"/>
  <c r="AZ32" i="1" s="1"/>
  <c r="CD23" i="1"/>
  <c r="CD14" i="1"/>
  <c r="CI16" i="1"/>
  <c r="CI31" i="1" s="1"/>
  <c r="CI32" i="1" s="1"/>
  <c r="CI25" i="1"/>
  <c r="BJ25" i="1"/>
  <c r="BT25" i="1"/>
  <c r="CN25" i="1"/>
  <c r="BE16" i="1"/>
  <c r="BE31" i="1" s="1"/>
  <c r="BE32" i="1" s="1"/>
  <c r="BT16" i="1"/>
  <c r="BJ16" i="1"/>
  <c r="BJ31" i="1" s="1"/>
  <c r="BJ32" i="1" s="1"/>
  <c r="F31" i="5" l="1"/>
  <c r="H31" i="5" s="1"/>
  <c r="F27" i="6"/>
  <c r="H27" i="6" s="1"/>
  <c r="H26" i="5"/>
  <c r="F30" i="5"/>
  <c r="H30" i="5" s="1"/>
  <c r="BT31" i="1"/>
  <c r="BT32" i="1" s="1"/>
  <c r="CX23" i="1"/>
  <c r="BO25" i="1"/>
  <c r="F29" i="6"/>
  <c r="H29" i="6" s="1"/>
  <c r="H29" i="5"/>
  <c r="CS32" i="1"/>
  <c r="CX29" i="1"/>
  <c r="CX24" i="1"/>
  <c r="CX14" i="1"/>
  <c r="BY16" i="1"/>
  <c r="CX22" i="1"/>
  <c r="BY25" i="1"/>
  <c r="CX15" i="1"/>
  <c r="CX13" i="1"/>
  <c r="CD16" i="1"/>
  <c r="CD31" i="1" s="1"/>
  <c r="CD32" i="1" s="1"/>
  <c r="CD25" i="1"/>
  <c r="F31" i="6" l="1"/>
  <c r="H31" i="6" s="1"/>
  <c r="F30" i="6"/>
  <c r="H30" i="6" s="1"/>
  <c r="H32" i="5"/>
  <c r="H34" i="5" s="1"/>
  <c r="F14" i="5" s="1"/>
  <c r="CN32" i="1"/>
  <c r="CX25" i="1"/>
  <c r="BY31" i="1"/>
  <c r="BY32" i="1" s="1"/>
  <c r="CX16" i="1"/>
  <c r="H32" i="6" l="1"/>
  <c r="H34" i="6" s="1"/>
  <c r="F14" i="6" s="1"/>
  <c r="M9" i="9" s="1"/>
  <c r="F16" i="5"/>
  <c r="D9" i="4"/>
  <c r="D9" i="9"/>
  <c r="CX31" i="1"/>
  <c r="CX32" i="1" s="1"/>
  <c r="D15" i="8" s="1"/>
  <c r="D9" i="7" s="1"/>
  <c r="F16" i="6" l="1"/>
  <c r="M9" i="4"/>
</calcChain>
</file>

<file path=xl/sharedStrings.xml><?xml version="1.0" encoding="utf-8"?>
<sst xmlns="http://schemas.openxmlformats.org/spreadsheetml/2006/main" count="375" uniqueCount="138">
  <si>
    <t>月別単価</t>
    <rPh sb="0" eb="2">
      <t>ツキベツ</t>
    </rPh>
    <rPh sb="2" eb="4">
      <t>タンカ</t>
    </rPh>
    <phoneticPr fontId="3"/>
  </si>
  <si>
    <t>4月</t>
    <rPh sb="1" eb="2">
      <t>ガツ</t>
    </rPh>
    <phoneticPr fontId="3"/>
  </si>
  <si>
    <t>5月</t>
  </si>
  <si>
    <t>6月</t>
  </si>
  <si>
    <t>7月</t>
  </si>
  <si>
    <t>8月</t>
  </si>
  <si>
    <t>9月</t>
  </si>
  <si>
    <t>10月</t>
  </si>
  <si>
    <t>11月</t>
  </si>
  <si>
    <t>12月</t>
  </si>
  <si>
    <t>1月</t>
  </si>
  <si>
    <t>2月</t>
  </si>
  <si>
    <t>3月</t>
  </si>
  <si>
    <t>2・3号</t>
    <rPh sb="3" eb="4">
      <t>ゴウ</t>
    </rPh>
    <phoneticPr fontId="3"/>
  </si>
  <si>
    <t>標準時間</t>
    <rPh sb="0" eb="2">
      <t>ヒョウジュン</t>
    </rPh>
    <rPh sb="2" eb="4">
      <t>ジカン</t>
    </rPh>
    <phoneticPr fontId="3"/>
  </si>
  <si>
    <t>１・２歳児</t>
    <rPh sb="3" eb="5">
      <t>サイジ</t>
    </rPh>
    <phoneticPr fontId="3"/>
  </si>
  <si>
    <t>乳児</t>
    <rPh sb="0" eb="2">
      <t>ニュウジ</t>
    </rPh>
    <phoneticPr fontId="3"/>
  </si>
  <si>
    <t>短時間</t>
    <rPh sb="0" eb="3">
      <t>タンジカン</t>
    </rPh>
    <phoneticPr fontId="3"/>
  </si>
  <si>
    <t>月別児童数（２・３号認定）</t>
    <rPh sb="0" eb="2">
      <t>ツキベツ</t>
    </rPh>
    <rPh sb="2" eb="4">
      <t>ジドウ</t>
    </rPh>
    <rPh sb="4" eb="5">
      <t>スウ</t>
    </rPh>
    <rPh sb="9" eb="10">
      <t>ゴウ</t>
    </rPh>
    <rPh sb="10" eb="12">
      <t>ニンテイ</t>
    </rPh>
    <phoneticPr fontId="3"/>
  </si>
  <si>
    <t>月別公定価格（市内）</t>
    <rPh sb="0" eb="2">
      <t>ツキベツ</t>
    </rPh>
    <rPh sb="2" eb="4">
      <t>コウテイ</t>
    </rPh>
    <rPh sb="4" eb="6">
      <t>カカク</t>
    </rPh>
    <rPh sb="7" eb="9">
      <t>シナイ</t>
    </rPh>
    <phoneticPr fontId="3"/>
  </si>
  <si>
    <t>合計</t>
    <rPh sb="0" eb="2">
      <t>ゴウケイ</t>
    </rPh>
    <phoneticPr fontId="3"/>
  </si>
  <si>
    <t>市内</t>
    <rPh sb="0" eb="2">
      <t>シナイ</t>
    </rPh>
    <phoneticPr fontId="3"/>
  </si>
  <si>
    <t>小計</t>
    <rPh sb="0" eb="2">
      <t>ショウケイ</t>
    </rPh>
    <phoneticPr fontId="3"/>
  </si>
  <si>
    <t>市内計</t>
    <rPh sb="0" eb="2">
      <t>シナイ</t>
    </rPh>
    <rPh sb="2" eb="3">
      <t>ケイ</t>
    </rPh>
    <phoneticPr fontId="3"/>
  </si>
  <si>
    <t>広域</t>
    <rPh sb="0" eb="2">
      <t>コウイキ</t>
    </rPh>
    <phoneticPr fontId="3"/>
  </si>
  <si>
    <t>月別公定価格（広域）</t>
    <rPh sb="0" eb="2">
      <t>ツキベツ</t>
    </rPh>
    <rPh sb="2" eb="4">
      <t>コウテイ</t>
    </rPh>
    <rPh sb="4" eb="6">
      <t>カカク</t>
    </rPh>
    <rPh sb="7" eb="9">
      <t>コウイキ</t>
    </rPh>
    <phoneticPr fontId="3"/>
  </si>
  <si>
    <t>広域計</t>
    <rPh sb="0" eb="2">
      <t>コウイキ</t>
    </rPh>
    <rPh sb="2" eb="3">
      <t>ケイ</t>
    </rPh>
    <phoneticPr fontId="3"/>
  </si>
  <si>
    <t>差額計算</t>
    <rPh sb="0" eb="2">
      <t>サガク</t>
    </rPh>
    <rPh sb="2" eb="4">
      <t>ケイサン</t>
    </rPh>
    <phoneticPr fontId="3"/>
  </si>
  <si>
    <t>支払済額</t>
    <rPh sb="0" eb="2">
      <t>シハラ</t>
    </rPh>
    <rPh sb="2" eb="3">
      <t>ズ</t>
    </rPh>
    <rPh sb="3" eb="4">
      <t>ガク</t>
    </rPh>
    <phoneticPr fontId="3"/>
  </si>
  <si>
    <t>差額</t>
    <rPh sb="0" eb="2">
      <t>サガク</t>
    </rPh>
    <phoneticPr fontId="3"/>
  </si>
  <si>
    <t>2・3号認定</t>
    <rPh sb="3" eb="4">
      <t>ゴウ</t>
    </rPh>
    <rPh sb="4" eb="6">
      <t>ニンテイ</t>
    </rPh>
    <phoneticPr fontId="3"/>
  </si>
  <si>
    <t>全体定員</t>
    <rPh sb="0" eb="2">
      <t>ゼンタイ</t>
    </rPh>
    <rPh sb="2" eb="4">
      <t>テイイン</t>
    </rPh>
    <phoneticPr fontId="3"/>
  </si>
  <si>
    <t>加算率</t>
    <rPh sb="0" eb="2">
      <t>カサン</t>
    </rPh>
    <rPh sb="2" eb="3">
      <t>リツ</t>
    </rPh>
    <phoneticPr fontId="3"/>
  </si>
  <si>
    <t>２号定員</t>
    <rPh sb="1" eb="2">
      <t>ゴウ</t>
    </rPh>
    <rPh sb="2" eb="4">
      <t>テイイン</t>
    </rPh>
    <phoneticPr fontId="3"/>
  </si>
  <si>
    <t>３号定員</t>
    <rPh sb="1" eb="2">
      <t>ゴウ</t>
    </rPh>
    <rPh sb="2" eb="4">
      <t>テイイン</t>
    </rPh>
    <phoneticPr fontId="3"/>
  </si>
  <si>
    <t>月</t>
    <rPh sb="0" eb="1">
      <t>ツキ</t>
    </rPh>
    <phoneticPr fontId="3"/>
  </si>
  <si>
    <t>年齢区分</t>
    <rPh sb="0" eb="2">
      <t>ネンレイ</t>
    </rPh>
    <rPh sb="2" eb="4">
      <t>クブン</t>
    </rPh>
    <phoneticPr fontId="6"/>
  </si>
  <si>
    <t>基本分</t>
    <rPh sb="0" eb="2">
      <t>キホン</t>
    </rPh>
    <rPh sb="2" eb="3">
      <t>ブン</t>
    </rPh>
    <phoneticPr fontId="6"/>
  </si>
  <si>
    <t>処遇改善等加算</t>
    <rPh sb="0" eb="2">
      <t>ショグウ</t>
    </rPh>
    <rPh sb="2" eb="4">
      <t>カイゼン</t>
    </rPh>
    <rPh sb="4" eb="5">
      <t>トウ</t>
    </rPh>
    <rPh sb="5" eb="7">
      <t>カサン</t>
    </rPh>
    <phoneticPr fontId="6"/>
  </si>
  <si>
    <t>冷暖房費加算</t>
    <rPh sb="0" eb="3">
      <t>レイダンボウ</t>
    </rPh>
    <rPh sb="3" eb="4">
      <t>ヒ</t>
    </rPh>
    <rPh sb="4" eb="6">
      <t>カサン</t>
    </rPh>
    <phoneticPr fontId="3"/>
  </si>
  <si>
    <t>施設機能強化推進費加算</t>
    <rPh sb="0" eb="2">
      <t>シセツ</t>
    </rPh>
    <rPh sb="2" eb="4">
      <t>キノウ</t>
    </rPh>
    <rPh sb="4" eb="6">
      <t>キョウカ</t>
    </rPh>
    <rPh sb="6" eb="8">
      <t>スイシン</t>
    </rPh>
    <rPh sb="8" eb="9">
      <t>ヒ</t>
    </rPh>
    <rPh sb="9" eb="11">
      <t>カサン</t>
    </rPh>
    <phoneticPr fontId="3"/>
  </si>
  <si>
    <t>第三者評価受審加算</t>
    <rPh sb="0" eb="1">
      <t>ダイ</t>
    </rPh>
    <rPh sb="1" eb="3">
      <t>サンシャ</t>
    </rPh>
    <rPh sb="3" eb="5">
      <t>ヒョウカ</t>
    </rPh>
    <rPh sb="5" eb="6">
      <t>ジュ</t>
    </rPh>
    <rPh sb="6" eb="7">
      <t>シン</t>
    </rPh>
    <rPh sb="7" eb="9">
      <t>カサン</t>
    </rPh>
    <phoneticPr fontId="3"/>
  </si>
  <si>
    <t>保育必要量</t>
    <rPh sb="0" eb="2">
      <t>ホイク</t>
    </rPh>
    <rPh sb="2" eb="4">
      <t>ヒツヨウ</t>
    </rPh>
    <rPh sb="4" eb="5">
      <t>リョウ</t>
    </rPh>
    <phoneticPr fontId="3"/>
  </si>
  <si>
    <t>休日保育加算</t>
    <rPh sb="0" eb="2">
      <t>キュウジツ</t>
    </rPh>
    <rPh sb="2" eb="4">
      <t>ホイク</t>
    </rPh>
    <rPh sb="4" eb="6">
      <t>カサン</t>
    </rPh>
    <phoneticPr fontId="6"/>
  </si>
  <si>
    <t>夜間保育加算</t>
    <rPh sb="0" eb="2">
      <t>ヤカン</t>
    </rPh>
    <rPh sb="2" eb="4">
      <t>ホイク</t>
    </rPh>
    <rPh sb="4" eb="6">
      <t>カサン</t>
    </rPh>
    <phoneticPr fontId="6"/>
  </si>
  <si>
    <t>減価償却費加算</t>
    <rPh sb="0" eb="2">
      <t>ゲンカ</t>
    </rPh>
    <rPh sb="2" eb="4">
      <t>ショウキャク</t>
    </rPh>
    <rPh sb="4" eb="5">
      <t>ヒ</t>
    </rPh>
    <rPh sb="5" eb="7">
      <t>カサン</t>
    </rPh>
    <phoneticPr fontId="3"/>
  </si>
  <si>
    <t>賃借料加算</t>
    <rPh sb="0" eb="3">
      <t>チンシャクリョウ</t>
    </rPh>
    <rPh sb="3" eb="5">
      <t>カサン</t>
    </rPh>
    <phoneticPr fontId="3"/>
  </si>
  <si>
    <t>定員を恒常的に超過する場合(2・3号)</t>
    <rPh sb="0" eb="2">
      <t>テイイン</t>
    </rPh>
    <rPh sb="3" eb="6">
      <t>コウジョウテキ</t>
    </rPh>
    <rPh sb="7" eb="9">
      <t>チョウカ</t>
    </rPh>
    <rPh sb="11" eb="13">
      <t>バアイ</t>
    </rPh>
    <rPh sb="17" eb="18">
      <t>ゴウ</t>
    </rPh>
    <phoneticPr fontId="7"/>
  </si>
  <si>
    <t>栄養管理加算</t>
    <rPh sb="0" eb="2">
      <t>エイヨウ</t>
    </rPh>
    <rPh sb="2" eb="4">
      <t>カンリ</t>
    </rPh>
    <rPh sb="4" eb="6">
      <t>カサン</t>
    </rPh>
    <phoneticPr fontId="3"/>
  </si>
  <si>
    <t>加算率込</t>
    <rPh sb="0" eb="2">
      <t>カサン</t>
    </rPh>
    <rPh sb="2" eb="3">
      <t>リツ</t>
    </rPh>
    <rPh sb="3" eb="4">
      <t>コミ</t>
    </rPh>
    <phoneticPr fontId="7"/>
  </si>
  <si>
    <t>月額単価</t>
    <rPh sb="0" eb="2">
      <t>ゲツガク</t>
    </rPh>
    <rPh sb="2" eb="4">
      <t>タンカ</t>
    </rPh>
    <phoneticPr fontId="3"/>
  </si>
  <si>
    <t>単価</t>
    <rPh sb="0" eb="2">
      <t>タンカ</t>
    </rPh>
    <phoneticPr fontId="3"/>
  </si>
  <si>
    <t>単価</t>
    <rPh sb="0" eb="2">
      <t>タンカ</t>
    </rPh>
    <phoneticPr fontId="7"/>
  </si>
  <si>
    <t>保育料</t>
    <rPh sb="0" eb="3">
      <t>ホイクリョウ</t>
    </rPh>
    <phoneticPr fontId="3"/>
  </si>
  <si>
    <t>連携施設を設定しない場合</t>
    <rPh sb="0" eb="2">
      <t>レンケイ</t>
    </rPh>
    <rPh sb="2" eb="4">
      <t>シセツ</t>
    </rPh>
    <rPh sb="5" eb="7">
      <t>セッテイ</t>
    </rPh>
    <rPh sb="10" eb="12">
      <t>バアイ</t>
    </rPh>
    <phoneticPr fontId="3"/>
  </si>
  <si>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20">
      <t>シセツナド</t>
    </rPh>
    <rPh sb="23" eb="25">
      <t>ハンニュウ</t>
    </rPh>
    <rPh sb="25" eb="27">
      <t>イガイ</t>
    </rPh>
    <rPh sb="28" eb="30">
      <t>ホウホウ</t>
    </rPh>
    <rPh sb="33" eb="35">
      <t>バアイ</t>
    </rPh>
    <phoneticPr fontId="3"/>
  </si>
  <si>
    <t>障害児保育加算</t>
    <rPh sb="0" eb="2">
      <t>ショウガイ</t>
    </rPh>
    <rPh sb="2" eb="3">
      <t>ジ</t>
    </rPh>
    <rPh sb="3" eb="5">
      <t>ホイク</t>
    </rPh>
    <rPh sb="5" eb="7">
      <t>カサン</t>
    </rPh>
    <phoneticPr fontId="6"/>
  </si>
  <si>
    <t>単価
（障害児）</t>
    <rPh sb="0" eb="2">
      <t>タンカ</t>
    </rPh>
    <rPh sb="4" eb="7">
      <t>ショウガイジ</t>
    </rPh>
    <phoneticPr fontId="7"/>
  </si>
  <si>
    <t>月額単価
（障害児）</t>
    <rPh sb="0" eb="2">
      <t>ゲツガク</t>
    </rPh>
    <rPh sb="2" eb="4">
      <t>タンカ</t>
    </rPh>
    <rPh sb="6" eb="9">
      <t>ショウガイジ</t>
    </rPh>
    <phoneticPr fontId="3"/>
  </si>
  <si>
    <t>地域型保育給付費</t>
    <rPh sb="0" eb="3">
      <t>チイキガタ</t>
    </rPh>
    <rPh sb="3" eb="5">
      <t>ホイク</t>
    </rPh>
    <rPh sb="5" eb="7">
      <t>キュウフ</t>
    </rPh>
    <rPh sb="7" eb="8">
      <t>ヒ</t>
    </rPh>
    <phoneticPr fontId="14"/>
  </si>
  <si>
    <t>円</t>
    <rPh sb="0" eb="1">
      <t>エン</t>
    </rPh>
    <phoneticPr fontId="14"/>
  </si>
  <si>
    <t>単価限度</t>
    <rPh sb="0" eb="2">
      <t>タンカ</t>
    </rPh>
    <rPh sb="2" eb="4">
      <t>ゲンド</t>
    </rPh>
    <phoneticPr fontId="3"/>
  </si>
  <si>
    <t>月別単価限度額</t>
    <rPh sb="0" eb="2">
      <t>ツキベツ</t>
    </rPh>
    <rPh sb="2" eb="4">
      <t>タンカ</t>
    </rPh>
    <rPh sb="4" eb="6">
      <t>ゲンド</t>
    </rPh>
    <rPh sb="6" eb="7">
      <t>ガク</t>
    </rPh>
    <phoneticPr fontId="3"/>
  </si>
  <si>
    <t>加算人数</t>
    <rPh sb="0" eb="2">
      <t>カサン</t>
    </rPh>
    <rPh sb="2" eb="4">
      <t>ニンズウ</t>
    </rPh>
    <phoneticPr fontId="3"/>
  </si>
  <si>
    <t>A</t>
    <phoneticPr fontId="3"/>
  </si>
  <si>
    <t>B</t>
    <phoneticPr fontId="3"/>
  </si>
  <si>
    <t>処遇改善等加算Ⅱ</t>
    <rPh sb="0" eb="2">
      <t>ショグウ</t>
    </rPh>
    <rPh sb="2" eb="4">
      <t>カイゼン</t>
    </rPh>
    <rPh sb="4" eb="5">
      <t>トウ</t>
    </rPh>
    <rPh sb="5" eb="7">
      <t>カサン</t>
    </rPh>
    <phoneticPr fontId="3"/>
  </si>
  <si>
    <t>Ａ</t>
    <phoneticPr fontId="3"/>
  </si>
  <si>
    <t>Ｂ</t>
    <phoneticPr fontId="3"/>
  </si>
  <si>
    <t>管理者を設置していない場合</t>
    <rPh sb="0" eb="3">
      <t>カンリシャ</t>
    </rPh>
    <rPh sb="4" eb="6">
      <t>セッチ</t>
    </rPh>
    <rPh sb="11" eb="13">
      <t>バアイ</t>
    </rPh>
    <phoneticPr fontId="6"/>
  </si>
  <si>
    <t>土曜日に閉所する場合</t>
    <rPh sb="0" eb="3">
      <t>ドヨウビ</t>
    </rPh>
    <rPh sb="4" eb="6">
      <t>ヘイショ</t>
    </rPh>
    <rPh sb="8" eb="10">
      <t>バアイ</t>
    </rPh>
    <phoneticPr fontId="6"/>
  </si>
  <si>
    <t>支払済額
（コロナ返還分）</t>
    <rPh sb="0" eb="2">
      <t>シハラ</t>
    </rPh>
    <rPh sb="2" eb="3">
      <t>ズ</t>
    </rPh>
    <rPh sb="3" eb="4">
      <t>ガク</t>
    </rPh>
    <rPh sb="9" eb="11">
      <t>ヘンカン</t>
    </rPh>
    <rPh sb="11" eb="12">
      <t>ブン</t>
    </rPh>
    <phoneticPr fontId="3"/>
  </si>
  <si>
    <t>一般社団法人　クララ</t>
    <phoneticPr fontId="14"/>
  </si>
  <si>
    <t>処遇改善等加算Ⅲ</t>
    <rPh sb="0" eb="2">
      <t>ショグウ</t>
    </rPh>
    <rPh sb="2" eb="4">
      <t>カイゼン</t>
    </rPh>
    <rPh sb="4" eb="5">
      <t>トウ</t>
    </rPh>
    <rPh sb="5" eb="7">
      <t>カサン</t>
    </rPh>
    <phoneticPr fontId="3"/>
  </si>
  <si>
    <t>クララふたば保育園</t>
    <phoneticPr fontId="14"/>
  </si>
  <si>
    <t>代表理事　梅村　忠生</t>
    <phoneticPr fontId="14"/>
  </si>
  <si>
    <t>守山市守山六丁目９－41</t>
    <phoneticPr fontId="14"/>
  </si>
  <si>
    <t>令和　　　年　　　月　　　日</t>
    <rPh sb="0" eb="2">
      <t>レイワ</t>
    </rPh>
    <rPh sb="5" eb="6">
      <t>ネン</t>
    </rPh>
    <rPh sb="9" eb="10">
      <t>ガツ</t>
    </rPh>
    <rPh sb="13" eb="14">
      <t>ニチ</t>
    </rPh>
    <phoneticPr fontId="14"/>
  </si>
  <si>
    <t>地域型保育給付費として</t>
    <rPh sb="0" eb="5">
      <t>チイキガタホイク</t>
    </rPh>
    <rPh sb="5" eb="7">
      <t>キュウフ</t>
    </rPh>
    <rPh sb="7" eb="8">
      <t>ヒ</t>
    </rPh>
    <phoneticPr fontId="14"/>
  </si>
  <si>
    <t>ただし、</t>
    <phoneticPr fontId="14"/>
  </si>
  <si>
    <t>金</t>
    <rPh sb="0" eb="1">
      <t>キン</t>
    </rPh>
    <phoneticPr fontId="14"/>
  </si>
  <si>
    <t>請　求　書</t>
    <rPh sb="0" eb="1">
      <t>ショウ</t>
    </rPh>
    <rPh sb="2" eb="3">
      <t>モトム</t>
    </rPh>
    <rPh sb="4" eb="5">
      <t>ショ</t>
    </rPh>
    <phoneticPr fontId="14"/>
  </si>
  <si>
    <t>令和　年　月　日</t>
    <rPh sb="0" eb="2">
      <t>レイワ</t>
    </rPh>
    <rPh sb="3" eb="4">
      <t>ネン</t>
    </rPh>
    <rPh sb="5" eb="6">
      <t>ガツ</t>
    </rPh>
    <rPh sb="7" eb="8">
      <t>ニチ</t>
    </rPh>
    <phoneticPr fontId="14"/>
  </si>
  <si>
    <t>支出</t>
    <rPh sb="0" eb="2">
      <t>シシュツ</t>
    </rPh>
    <phoneticPr fontId="14"/>
  </si>
  <si>
    <t>受理</t>
    <rPh sb="0" eb="2">
      <t>ジュリ</t>
    </rPh>
    <phoneticPr fontId="14"/>
  </si>
  <si>
    <t>請求額</t>
    <rPh sb="0" eb="2">
      <t>セイキュウ</t>
    </rPh>
    <rPh sb="2" eb="3">
      <t>ガク</t>
    </rPh>
    <phoneticPr fontId="14"/>
  </si>
  <si>
    <t>利用者負担額</t>
    <rPh sb="0" eb="3">
      <t>リヨウシャ</t>
    </rPh>
    <rPh sb="3" eb="5">
      <t>フタン</t>
    </rPh>
    <rPh sb="5" eb="6">
      <t>ガク</t>
    </rPh>
    <phoneticPr fontId="14"/>
  </si>
  <si>
    <t>合計</t>
    <rPh sb="0" eb="2">
      <t>ゴウケイ</t>
    </rPh>
    <phoneticPr fontId="14"/>
  </si>
  <si>
    <t>短時間認定</t>
    <rPh sb="0" eb="3">
      <t>タンジカン</t>
    </rPh>
    <rPh sb="3" eb="5">
      <t>ニンテイ</t>
    </rPh>
    <phoneticPr fontId="14"/>
  </si>
  <si>
    <t>標準時間認定</t>
    <rPh sb="0" eb="2">
      <t>ヒョウジュン</t>
    </rPh>
    <rPh sb="2" eb="4">
      <t>ジカン</t>
    </rPh>
    <rPh sb="4" eb="6">
      <t>ニンテイ</t>
    </rPh>
    <phoneticPr fontId="14"/>
  </si>
  <si>
    <t>乳児</t>
    <rPh sb="0" eb="2">
      <t>ニュウジ</t>
    </rPh>
    <phoneticPr fontId="14"/>
  </si>
  <si>
    <t>1・2歳児</t>
    <rPh sb="3" eb="4">
      <t>サイ</t>
    </rPh>
    <phoneticPr fontId="14"/>
  </si>
  <si>
    <t>それ以外</t>
    <rPh sb="2" eb="4">
      <t>イガイ</t>
    </rPh>
    <phoneticPr fontId="14"/>
  </si>
  <si>
    <t>特別な支援を必要とする子ども</t>
    <rPh sb="0" eb="2">
      <t>トクベツ</t>
    </rPh>
    <rPh sb="3" eb="5">
      <t>シエン</t>
    </rPh>
    <rPh sb="6" eb="8">
      <t>ヒツヨウ</t>
    </rPh>
    <rPh sb="11" eb="12">
      <t>コ</t>
    </rPh>
    <phoneticPr fontId="14"/>
  </si>
  <si>
    <t>3号</t>
    <rPh sb="1" eb="2">
      <t>ゴウ</t>
    </rPh>
    <phoneticPr fontId="14"/>
  </si>
  <si>
    <t>金額</t>
    <rPh sb="0" eb="2">
      <t>キンガク</t>
    </rPh>
    <phoneticPr fontId="14"/>
  </si>
  <si>
    <t>入所人員</t>
    <rPh sb="0" eb="2">
      <t>ニュウショ</t>
    </rPh>
    <rPh sb="2" eb="4">
      <t>ジンイン</t>
    </rPh>
    <phoneticPr fontId="14"/>
  </si>
  <si>
    <t>給付単価
※内訳は別紙</t>
    <rPh sb="0" eb="2">
      <t>キュウフ</t>
    </rPh>
    <rPh sb="2" eb="4">
      <t>タンカ</t>
    </rPh>
    <rPh sb="6" eb="8">
      <t>ウチワケ</t>
    </rPh>
    <rPh sb="9" eb="11">
      <t>ベッシ</t>
    </rPh>
    <phoneticPr fontId="14"/>
  </si>
  <si>
    <t>保育必要量区分</t>
    <rPh sb="0" eb="2">
      <t>ホイク</t>
    </rPh>
    <rPh sb="2" eb="4">
      <t>ヒツヨウ</t>
    </rPh>
    <rPh sb="4" eb="5">
      <t>リョウ</t>
    </rPh>
    <rPh sb="5" eb="7">
      <t>クブン</t>
    </rPh>
    <phoneticPr fontId="14"/>
  </si>
  <si>
    <t>年齢区分</t>
    <rPh sb="0" eb="2">
      <t>ネンレイ</t>
    </rPh>
    <rPh sb="2" eb="4">
      <t>クブン</t>
    </rPh>
    <phoneticPr fontId="14"/>
  </si>
  <si>
    <t>認定区分</t>
    <rPh sb="0" eb="2">
      <t>ニンテイ</t>
    </rPh>
    <rPh sb="2" eb="4">
      <t>クブン</t>
    </rPh>
    <phoneticPr fontId="14"/>
  </si>
  <si>
    <t>(地域型給付費額内訳)</t>
    <phoneticPr fontId="14"/>
  </si>
  <si>
    <t>法人立</t>
    <rPh sb="0" eb="2">
      <t>ホウジン</t>
    </rPh>
    <rPh sb="2" eb="3">
      <t>リツ</t>
    </rPh>
    <phoneticPr fontId="14"/>
  </si>
  <si>
    <t>加算率</t>
    <rPh sb="0" eb="2">
      <t>カサン</t>
    </rPh>
    <rPh sb="2" eb="3">
      <t>リツ</t>
    </rPh>
    <phoneticPr fontId="14"/>
  </si>
  <si>
    <t>管理者の設置・未設置</t>
    <rPh sb="0" eb="3">
      <t>カンリシャ</t>
    </rPh>
    <rPh sb="4" eb="6">
      <t>セッチ</t>
    </rPh>
    <rPh sb="7" eb="10">
      <t>ミセッチ</t>
    </rPh>
    <phoneticPr fontId="14"/>
  </si>
  <si>
    <t>利用定員</t>
    <rPh sb="0" eb="2">
      <t>リヨウ</t>
    </rPh>
    <rPh sb="2" eb="4">
      <t>テイイン</t>
    </rPh>
    <phoneticPr fontId="14"/>
  </si>
  <si>
    <t>地域区分</t>
    <rPh sb="0" eb="2">
      <t>チイキ</t>
    </rPh>
    <rPh sb="2" eb="4">
      <t>クブン</t>
    </rPh>
    <phoneticPr fontId="14"/>
  </si>
  <si>
    <t>経営主体</t>
    <rPh sb="0" eb="2">
      <t>ケイエイ</t>
    </rPh>
    <rPh sb="2" eb="4">
      <t>シュタイ</t>
    </rPh>
    <phoneticPr fontId="14"/>
  </si>
  <si>
    <t>月初日の状況</t>
    <rPh sb="0" eb="1">
      <t>ツキ</t>
    </rPh>
    <rPh sb="1" eb="3">
      <t>ショニチ</t>
    </rPh>
    <rPh sb="4" eb="6">
      <t>ジョウキョウ</t>
    </rPh>
    <phoneticPr fontId="14"/>
  </si>
  <si>
    <t>利用者負担額分</t>
    <rPh sb="0" eb="3">
      <t>リヨウシャ</t>
    </rPh>
    <rPh sb="3" eb="5">
      <t>フタン</t>
    </rPh>
    <rPh sb="5" eb="6">
      <t>ガク</t>
    </rPh>
    <rPh sb="6" eb="7">
      <t>ブン</t>
    </rPh>
    <phoneticPr fontId="14"/>
  </si>
  <si>
    <t>給付単価分</t>
    <rPh sb="0" eb="2">
      <t>キュウフ</t>
    </rPh>
    <rPh sb="2" eb="4">
      <t>タンカ</t>
    </rPh>
    <rPh sb="4" eb="5">
      <t>ブン</t>
    </rPh>
    <phoneticPr fontId="14"/>
  </si>
  <si>
    <t>クララふたば保育園</t>
    <rPh sb="6" eb="9">
      <t>ホイクエン</t>
    </rPh>
    <phoneticPr fontId="14"/>
  </si>
  <si>
    <t>代表理事　梅村　忠生　様</t>
    <rPh sb="5" eb="7">
      <t>ウメムラ</t>
    </rPh>
    <rPh sb="8" eb="10">
      <t>タダオ</t>
    </rPh>
    <phoneticPr fontId="14"/>
  </si>
  <si>
    <t>　守山市長　森中　高史　様</t>
    <rPh sb="1" eb="4">
      <t>モリヤマシ</t>
    </rPh>
    <rPh sb="4" eb="5">
      <t>チョウ</t>
    </rPh>
    <rPh sb="6" eb="8">
      <t>モリナカ</t>
    </rPh>
    <rPh sb="9" eb="11">
      <t>タカシ</t>
    </rPh>
    <rPh sb="12" eb="13">
      <t>サマ</t>
    </rPh>
    <phoneticPr fontId="14"/>
  </si>
  <si>
    <t>守山市長　森　中　高　史</t>
    <rPh sb="0" eb="4">
      <t>モリヤマシチョウ</t>
    </rPh>
    <rPh sb="5" eb="6">
      <t>モリ</t>
    </rPh>
    <rPh sb="7" eb="8">
      <t>ナカ</t>
    </rPh>
    <rPh sb="9" eb="10">
      <t>コウ</t>
    </rPh>
    <rPh sb="11" eb="12">
      <t>シ</t>
    </rPh>
    <phoneticPr fontId="14"/>
  </si>
  <si>
    <t>↑市担当者入力</t>
    <rPh sb="1" eb="2">
      <t>シ</t>
    </rPh>
    <rPh sb="2" eb="5">
      <t>タントウシャ</t>
    </rPh>
    <rPh sb="5" eb="7">
      <t>ニュウリョク</t>
    </rPh>
    <phoneticPr fontId="3"/>
  </si>
  <si>
    <t>設置</t>
    <rPh sb="0" eb="2">
      <t>セッチ</t>
    </rPh>
    <phoneticPr fontId="3"/>
  </si>
  <si>
    <t>処遇Ⅲ
人数</t>
    <rPh sb="0" eb="2">
      <t>ショグウ</t>
    </rPh>
    <rPh sb="4" eb="6">
      <t>ニンズウ</t>
    </rPh>
    <phoneticPr fontId="3"/>
  </si>
  <si>
    <t>　守山市長　森中　高史　様</t>
    <phoneticPr fontId="14"/>
  </si>
  <si>
    <t>＜金額詳細＞　　　別紙計算表のとおり</t>
    <rPh sb="1" eb="3">
      <t>キンガク</t>
    </rPh>
    <rPh sb="3" eb="5">
      <t>ショウサイ</t>
    </rPh>
    <rPh sb="9" eb="11">
      <t>ベッシ</t>
    </rPh>
    <rPh sb="11" eb="13">
      <t>ケイサン</t>
    </rPh>
    <rPh sb="13" eb="14">
      <t>ヒョウ</t>
    </rPh>
    <phoneticPr fontId="14"/>
  </si>
  <si>
    <t>記</t>
    <rPh sb="0" eb="1">
      <t>キ</t>
    </rPh>
    <phoneticPr fontId="3"/>
  </si>
  <si>
    <t>守山市長　森　中　高　史</t>
    <phoneticPr fontId="14"/>
  </si>
  <si>
    <t>クララふたば保育園</t>
    <rPh sb="6" eb="9">
      <t>ホイクエン</t>
    </rPh>
    <phoneticPr fontId="3"/>
  </si>
  <si>
    <t>代表理事　梅村　忠生　様</t>
    <rPh sb="11" eb="12">
      <t>サマ</t>
    </rPh>
    <phoneticPr fontId="14"/>
  </si>
  <si>
    <t>【クララふたば保育園】　令和6年度地域型保育給付費計算表</t>
    <rPh sb="12" eb="13">
      <t>レイ</t>
    </rPh>
    <rPh sb="13" eb="14">
      <t>カズ</t>
    </rPh>
    <rPh sb="15" eb="17">
      <t>ネンド</t>
    </rPh>
    <rPh sb="17" eb="20">
      <t>チイキガタ</t>
    </rPh>
    <rPh sb="20" eb="22">
      <t>ホイク</t>
    </rPh>
    <rPh sb="22" eb="24">
      <t>キュウフ</t>
    </rPh>
    <rPh sb="24" eb="25">
      <t>ヒ</t>
    </rPh>
    <rPh sb="25" eb="27">
      <t>ケイサン</t>
    </rPh>
    <rPh sb="27" eb="28">
      <t>ヒョウ</t>
    </rPh>
    <phoneticPr fontId="3"/>
  </si>
  <si>
    <t>【クララふたば保育園】　令和6年度単価計算表</t>
    <rPh sb="7" eb="10">
      <t>ホイクエン</t>
    </rPh>
    <rPh sb="12" eb="14">
      <t>レイワ</t>
    </rPh>
    <rPh sb="17" eb="19">
      <t>タンカ</t>
    </rPh>
    <rPh sb="19" eb="21">
      <t>ケイサン</t>
    </rPh>
    <rPh sb="21" eb="22">
      <t>ヒョウ</t>
    </rPh>
    <phoneticPr fontId="3"/>
  </si>
  <si>
    <t>令和６年度12月分地域型保育給付費(小規模保育事業A型)</t>
    <rPh sb="0" eb="1">
      <t>レイ</t>
    </rPh>
    <rPh sb="1" eb="2">
      <t>カズ</t>
    </rPh>
    <rPh sb="3" eb="4">
      <t>ネン</t>
    </rPh>
    <rPh sb="4" eb="5">
      <t>ド</t>
    </rPh>
    <rPh sb="7" eb="9">
      <t>ガツブン</t>
    </rPh>
    <rPh sb="9" eb="12">
      <t>チイキガタ</t>
    </rPh>
    <rPh sb="12" eb="14">
      <t>ホイク</t>
    </rPh>
    <rPh sb="14" eb="16">
      <t>キュウフ</t>
    </rPh>
    <rPh sb="16" eb="17">
      <t>ヒ</t>
    </rPh>
    <rPh sb="18" eb="21">
      <t>ショウキボ</t>
    </rPh>
    <rPh sb="21" eb="23">
      <t>ホイク</t>
    </rPh>
    <rPh sb="23" eb="25">
      <t>ジギョウ</t>
    </rPh>
    <rPh sb="26" eb="27">
      <t>カタ</t>
    </rPh>
    <phoneticPr fontId="14"/>
  </si>
  <si>
    <t>　子ども・子育て支援法第29条により令和６年度12月分の地域型保育給付費および利用者負担額を通知します。
　また、適正な運営をよろしくお願いします。</t>
    <rPh sb="18" eb="20">
      <t>レイワ</t>
    </rPh>
    <rPh sb="39" eb="42">
      <t>リヨウシャ</t>
    </rPh>
    <rPh sb="42" eb="44">
      <t>フタン</t>
    </rPh>
    <rPh sb="44" eb="45">
      <t>ガク</t>
    </rPh>
    <rPh sb="46" eb="48">
      <t>ツウチ</t>
    </rPh>
    <rPh sb="57" eb="59">
      <t>テキセイ</t>
    </rPh>
    <rPh sb="60" eb="62">
      <t>ウンエイ</t>
    </rPh>
    <rPh sb="68" eb="69">
      <t>ネガ</t>
    </rPh>
    <phoneticPr fontId="14"/>
  </si>
  <si>
    <t>令和６年12月１日</t>
    <rPh sb="0" eb="1">
      <t>レイ</t>
    </rPh>
    <rPh sb="1" eb="2">
      <t>カズ</t>
    </rPh>
    <rPh sb="3" eb="4">
      <t>ネン</t>
    </rPh>
    <rPh sb="6" eb="7">
      <t>ガツ</t>
    </rPh>
    <rPh sb="8" eb="9">
      <t>カ</t>
    </rPh>
    <phoneticPr fontId="14"/>
  </si>
  <si>
    <t>令和６年度1月分地域型保育給付費(小規模保育事業A型)</t>
    <rPh sb="0" eb="1">
      <t>レイ</t>
    </rPh>
    <rPh sb="1" eb="2">
      <t>カズ</t>
    </rPh>
    <rPh sb="3" eb="4">
      <t>ネン</t>
    </rPh>
    <rPh sb="4" eb="5">
      <t>ド</t>
    </rPh>
    <rPh sb="6" eb="8">
      <t>ガツブン</t>
    </rPh>
    <rPh sb="8" eb="11">
      <t>チイキガタ</t>
    </rPh>
    <rPh sb="11" eb="13">
      <t>ホイク</t>
    </rPh>
    <rPh sb="13" eb="15">
      <t>キュウフ</t>
    </rPh>
    <rPh sb="15" eb="16">
      <t>ヒ</t>
    </rPh>
    <rPh sb="17" eb="20">
      <t>ショウキボ</t>
    </rPh>
    <rPh sb="20" eb="22">
      <t>ホイク</t>
    </rPh>
    <rPh sb="22" eb="24">
      <t>ジギョウ</t>
    </rPh>
    <rPh sb="25" eb="26">
      <t>カタ</t>
    </rPh>
    <phoneticPr fontId="14"/>
  </si>
  <si>
    <t>　子ども・子育て支援法第29条により令和６年度1月分の地域型保育給付費および利用者負担額を通知します。
　また、適正な運営をよろしくお願いします。</t>
    <rPh sb="18" eb="20">
      <t>レイワ</t>
    </rPh>
    <rPh sb="38" eb="41">
      <t>リヨウシャ</t>
    </rPh>
    <rPh sb="41" eb="43">
      <t>フタン</t>
    </rPh>
    <rPh sb="43" eb="44">
      <t>ガク</t>
    </rPh>
    <rPh sb="45" eb="47">
      <t>ツウチ</t>
    </rPh>
    <rPh sb="56" eb="58">
      <t>テキセイ</t>
    </rPh>
    <rPh sb="59" eb="61">
      <t>ウンエイ</t>
    </rPh>
    <rPh sb="67" eb="68">
      <t>ネガ</t>
    </rPh>
    <phoneticPr fontId="14"/>
  </si>
  <si>
    <t>令和６年度 ４－３月分（差額）地域型保育給付費(小規模保育事業A型)</t>
    <rPh sb="0" eb="1">
      <t>レイ</t>
    </rPh>
    <rPh sb="1" eb="2">
      <t>カズ</t>
    </rPh>
    <rPh sb="3" eb="5">
      <t>ネンド</t>
    </rPh>
    <rPh sb="5" eb="7">
      <t>ヘイネンド</t>
    </rPh>
    <rPh sb="12" eb="14">
      <t>サガク</t>
    </rPh>
    <rPh sb="15" eb="18">
      <t>チイキガタ</t>
    </rPh>
    <rPh sb="18" eb="20">
      <t>ホイク</t>
    </rPh>
    <rPh sb="20" eb="22">
      <t>キュウフ</t>
    </rPh>
    <rPh sb="22" eb="23">
      <t>ヒ</t>
    </rPh>
    <rPh sb="24" eb="27">
      <t>ショウキボ</t>
    </rPh>
    <rPh sb="27" eb="29">
      <t>ホイク</t>
    </rPh>
    <rPh sb="29" eb="31">
      <t>ジギョウ</t>
    </rPh>
    <rPh sb="32" eb="33">
      <t>ガタ</t>
    </rPh>
    <phoneticPr fontId="14"/>
  </si>
  <si>
    <t>　子ども・子育て支援法第29条により令和６年度４－３月分（差額）の給付費額を通知します。また、適正な運営をよろしくお願いします。</t>
    <rPh sb="1" eb="2">
      <t>コ</t>
    </rPh>
    <rPh sb="5" eb="7">
      <t>コソダ</t>
    </rPh>
    <rPh sb="8" eb="10">
      <t>シエン</t>
    </rPh>
    <rPh sb="10" eb="11">
      <t>ホウ</t>
    </rPh>
    <rPh sb="11" eb="12">
      <t>ダイ</t>
    </rPh>
    <rPh sb="14" eb="15">
      <t>ジョウ</t>
    </rPh>
    <rPh sb="18" eb="19">
      <t>レイ</t>
    </rPh>
    <rPh sb="19" eb="20">
      <t>カズ</t>
    </rPh>
    <rPh sb="21" eb="23">
      <t>ネンド</t>
    </rPh>
    <rPh sb="23" eb="25">
      <t>ヘイネンド</t>
    </rPh>
    <rPh sb="26" eb="27">
      <t>ガツ</t>
    </rPh>
    <rPh sb="27" eb="28">
      <t>ブン</t>
    </rPh>
    <rPh sb="29" eb="31">
      <t>サガク</t>
    </rPh>
    <rPh sb="33" eb="35">
      <t>キュウフ</t>
    </rPh>
    <rPh sb="35" eb="36">
      <t>ヒ</t>
    </rPh>
    <rPh sb="36" eb="37">
      <t>ガク</t>
    </rPh>
    <rPh sb="38" eb="40">
      <t>ツウチ</t>
    </rPh>
    <rPh sb="47" eb="49">
      <t>テキセイ</t>
    </rPh>
    <rPh sb="50" eb="52">
      <t>ウンエイ</t>
    </rPh>
    <rPh sb="58" eb="59">
      <t>ネガ</t>
    </rPh>
    <phoneticPr fontId="14"/>
  </si>
  <si>
    <t>令和７年３月31日</t>
    <rPh sb="0" eb="2">
      <t>レイワ</t>
    </rPh>
    <phoneticPr fontId="14"/>
  </si>
  <si>
    <t>ただし、令和６年度地域型保育給付費（差額精算）として</t>
    <phoneticPr fontId="3"/>
  </si>
  <si>
    <t>※日付は空欄のままでお願いします。</t>
    <rPh sb="0" eb="12">
      <t>コメヒヅケハクウランノママデオネガ</t>
    </rPh>
    <phoneticPr fontId="3"/>
  </si>
  <si>
    <t>本来額</t>
    <phoneticPr fontId="3"/>
  </si>
  <si>
    <t>差額↓↓</t>
    <rPh sb="0" eb="2">
      <t>サガク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</si>
</sst>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人&quot;"/>
    <numFmt numFmtId="177" formatCode="#0&quot;％&quot;"/>
    <numFmt numFmtId="178" formatCode="#\ ?/100"/>
    <numFmt numFmtId="179" formatCode="#,##0_ "/>
    <numFmt numFmtId="180" formatCode="#0&quot;%&quot;"/>
    <numFmt numFmtId="181" formatCode="#,##0&quot;名&quot;"/>
    <numFmt numFmtId="182" formatCode="#,##0&quot;円&quot;"/>
    <numFmt numFmtId="183" formatCode="General&quot;月&quot;"/>
  </numFmts>
  <fonts count="32">
    <font>
      <sz val="11"/>
      <color theme="1"/>
      <name val="HGｺﾞｼｯｸM"/>
      <family val="2"/>
      <charset val="128"/>
    </font>
    <font>
      <sz val="11"/>
      <color theme="1"/>
      <name val="HGｺﾞｼｯｸM"/>
      <family val="2"/>
      <charset val="128"/>
    </font>
    <font>
      <b/>
      <sz val="14"/>
      <color theme="1"/>
      <name val="HGｺﾞｼｯｸM"/>
      <family val="3"/>
      <charset val="128"/>
    </font>
    <font>
      <sz val="6"/>
      <name val="HGｺﾞｼｯｸM"/>
      <family val="2"/>
      <charset val="128"/>
    </font>
    <font>
      <sz val="10"/>
      <color theme="1"/>
      <name val="HGｺﾞｼｯｸM"/>
      <family val="2"/>
      <charset val="128"/>
    </font>
    <font>
      <sz val="11"/>
      <color theme="1"/>
      <name val="HGｺﾞｼｯｸM"/>
      <family val="3"/>
      <charset val="128"/>
    </font>
    <font>
      <sz val="11"/>
      <color theme="1"/>
      <name val="ＭＳ Ｐゴシック"/>
      <family val="2"/>
      <charset val="128"/>
      <scheme val="minor"/>
    </font>
    <font>
      <sz val="6"/>
      <name val="ＭＳ Ｐゴシック"/>
      <family val="2"/>
      <charset val="128"/>
      <scheme val="minor"/>
    </font>
    <font>
      <sz val="9"/>
      <color theme="1"/>
      <name val="HGｺﾞｼｯｸM"/>
      <family val="3"/>
      <charset val="128"/>
    </font>
    <font>
      <sz val="14"/>
      <color theme="1"/>
      <name val="HGｺﾞｼｯｸM"/>
      <family val="3"/>
      <charset val="128"/>
    </font>
    <font>
      <sz val="6"/>
      <color theme="1"/>
      <name val="HGｺﾞｼｯｸM"/>
      <family val="3"/>
      <charset val="128"/>
    </font>
    <font>
      <sz val="10"/>
      <name val="HGｺﾞｼｯｸM"/>
      <family val="2"/>
      <charset val="128"/>
    </font>
    <font>
      <sz val="11"/>
      <name val="明朝"/>
      <family val="1"/>
      <charset val="128"/>
    </font>
    <font>
      <sz val="11"/>
      <name val="ＭＳ 明朝"/>
      <family val="1"/>
      <charset val="128"/>
    </font>
    <font>
      <sz val="6"/>
      <name val="明朝"/>
      <family val="1"/>
      <charset val="128"/>
    </font>
    <font>
      <b/>
      <sz val="12"/>
      <name val="ＭＳ 明朝"/>
      <family val="1"/>
      <charset val="128"/>
    </font>
    <font>
      <sz val="11"/>
      <name val="ＭＳ Ｐゴシック"/>
      <family val="3"/>
      <charset val="128"/>
    </font>
    <font>
      <sz val="11"/>
      <name val="ＭＳ ゴシック"/>
      <family val="3"/>
      <charset val="128"/>
    </font>
    <font>
      <sz val="12"/>
      <name val="明朝"/>
      <family val="1"/>
      <charset val="128"/>
    </font>
    <font>
      <sz val="11"/>
      <color theme="1"/>
      <name val="ＭＳ Ｐゴシック"/>
      <family val="3"/>
      <charset val="128"/>
      <scheme val="minor"/>
    </font>
    <font>
      <sz val="11"/>
      <name val="HGｺﾞｼｯｸM"/>
      <family val="3"/>
      <charset val="128"/>
    </font>
    <font>
      <b/>
      <sz val="10"/>
      <color theme="1"/>
      <name val="HGｺﾞｼｯｸM"/>
      <family val="3"/>
      <charset val="128"/>
    </font>
    <font>
      <sz val="12"/>
      <color rgb="FF0000CC"/>
      <name val="明朝"/>
      <family val="1"/>
      <charset val="128"/>
    </font>
    <font>
      <sz val="16"/>
      <name val="明朝"/>
      <family val="1"/>
      <charset val="128"/>
    </font>
    <font>
      <sz val="16"/>
      <color rgb="FF0000CC"/>
      <name val="明朝"/>
      <family val="1"/>
      <charset val="128"/>
    </font>
    <font>
      <sz val="11"/>
      <color rgb="FF0000CC"/>
      <name val="ＭＳ 明朝"/>
      <family val="1"/>
      <charset val="128"/>
    </font>
    <font>
      <sz val="10"/>
      <color rgb="FF0000CC"/>
      <name val="ＭＳ 明朝"/>
      <family val="1"/>
      <charset val="128"/>
    </font>
    <font>
      <sz val="10"/>
      <name val="ＭＳ 明朝"/>
      <family val="1"/>
      <charset val="128"/>
    </font>
    <font>
      <b/>
      <sz val="12"/>
      <color rgb="FF0000CC"/>
      <name val="ＭＳ 明朝"/>
      <family val="1"/>
      <charset val="128"/>
    </font>
    <font>
      <sz val="10"/>
      <color rgb="FFFF0000"/>
      <name val="HGｺﾞｼｯｸM"/>
      <family val="2"/>
      <charset val="128"/>
    </font>
    <font>
      <b/>
      <sz val="12"/>
      <color rgb="FF0070C0"/>
      <name val="ＭＳ 明朝"/>
      <family val="1"/>
      <charset val="128"/>
    </font>
    <font>
      <sz val="11"/>
      <name val="ＭＳ Ｐゴシック"/>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diagonalDown="1">
      <left style="thin">
        <color indexed="64"/>
      </left>
      <right style="thin">
        <color indexed="64"/>
      </right>
      <top style="thin">
        <color indexed="64"/>
      </top>
      <bottom/>
      <diagonal style="thin">
        <color indexed="64"/>
      </diagonal>
    </border>
    <border>
      <left/>
      <right style="medium">
        <color indexed="64"/>
      </right>
      <top/>
      <bottom style="medium">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s>
  <cellStyleXfs count="15">
    <xf numFmtId="0" fontId="0" fillId="0" borderId="0">
      <alignment vertical="center"/>
    </xf>
    <xf numFmtId="38" fontId="1" fillId="0" borderId="0" applyFont="0" applyFill="0" applyBorder="0" applyAlignment="0" applyProtection="0">
      <alignment vertical="center"/>
    </xf>
    <xf numFmtId="6" fontId="6" fillId="0" borderId="0" applyFont="0" applyFill="0" applyBorder="0" applyAlignment="0" applyProtection="0">
      <alignment vertical="center"/>
    </xf>
    <xf numFmtId="0" fontId="6" fillId="0" borderId="0">
      <alignment vertical="center"/>
    </xf>
    <xf numFmtId="0" fontId="12" fillId="0" borderId="0"/>
    <xf numFmtId="9" fontId="12" fillId="0" borderId="0" applyFont="0" applyFill="0" applyBorder="0" applyAlignment="0" applyProtection="0"/>
    <xf numFmtId="38" fontId="16" fillId="0" borderId="0" applyFont="0" applyFill="0" applyBorder="0" applyAlignment="0" applyProtection="0"/>
    <xf numFmtId="38" fontId="12" fillId="0" borderId="0" applyFont="0" applyFill="0" applyBorder="0" applyAlignment="0" applyProtection="0"/>
    <xf numFmtId="38" fontId="17" fillId="0" borderId="0" applyFont="0" applyFill="0" applyBorder="0" applyAlignment="0" applyProtection="0"/>
    <xf numFmtId="0" fontId="16" fillId="0" borderId="0"/>
    <xf numFmtId="0" fontId="18" fillId="0" borderId="0"/>
    <xf numFmtId="0" fontId="16" fillId="0" borderId="0">
      <alignment vertical="center"/>
    </xf>
    <xf numFmtId="0" fontId="19" fillId="0" borderId="0">
      <alignment vertical="center"/>
    </xf>
    <xf numFmtId="0" fontId="12" fillId="0" borderId="0"/>
    <xf numFmtId="0" fontId="17" fillId="0" borderId="0"/>
  </cellStyleXfs>
  <cellXfs count="310">
    <xf numFmtId="0" fontId="0" fillId="0" borderId="0" xfId="0">
      <alignment vertical="center"/>
    </xf>
    <xf numFmtId="0" fontId="2"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Alignment="1" applyProtection="1">
      <alignment horizontal="distributed" vertical="center"/>
      <protection locked="0"/>
    </xf>
    <xf numFmtId="0" fontId="4" fillId="0" borderId="0" xfId="0" applyFont="1" applyAlignment="1" applyProtection="1">
      <alignment horizontal="right" vertical="center"/>
      <protection locked="0"/>
    </xf>
    <xf numFmtId="0" fontId="4" fillId="0" borderId="0" xfId="0" applyFont="1" applyAlignment="1" applyProtection="1">
      <alignment horizontal="center" vertical="center" textRotation="255"/>
      <protection locked="0"/>
    </xf>
    <xf numFmtId="38" fontId="4" fillId="0" borderId="0" xfId="1" applyFont="1" applyBorder="1" applyAlignment="1" applyProtection="1">
      <alignment horizontal="right" vertical="center"/>
      <protection locked="0"/>
    </xf>
    <xf numFmtId="0" fontId="0" fillId="0" borderId="0" xfId="0" applyProtection="1">
      <alignment vertical="center"/>
      <protection locked="0"/>
    </xf>
    <xf numFmtId="38" fontId="9" fillId="0" borderId="0" xfId="1" applyFont="1" applyProtection="1">
      <alignment vertical="center"/>
      <protection locked="0"/>
    </xf>
    <xf numFmtId="38" fontId="5" fillId="0" borderId="0" xfId="1" applyFont="1" applyProtection="1">
      <alignment vertical="center"/>
      <protection locked="0"/>
    </xf>
    <xf numFmtId="38" fontId="5" fillId="0" borderId="0" xfId="1" applyFont="1" applyAlignment="1" applyProtection="1">
      <alignment vertical="center" wrapText="1"/>
      <protection locked="0"/>
    </xf>
    <xf numFmtId="38" fontId="5" fillId="0" borderId="20" xfId="1" applyFont="1" applyBorder="1" applyAlignment="1" applyProtection="1">
      <alignment vertical="center"/>
      <protection locked="0"/>
    </xf>
    <xf numFmtId="38" fontId="5" fillId="0" borderId="18" xfId="1" applyFont="1" applyBorder="1" applyAlignment="1" applyProtection="1">
      <alignment horizontal="center" vertical="center"/>
      <protection locked="0"/>
    </xf>
    <xf numFmtId="176" fontId="5" fillId="0" borderId="21" xfId="1" applyNumberFormat="1" applyFont="1" applyBorder="1" applyProtection="1">
      <alignment vertical="center"/>
      <protection locked="0"/>
    </xf>
    <xf numFmtId="38" fontId="5" fillId="0" borderId="0" xfId="1" applyFont="1" applyAlignment="1" applyProtection="1">
      <alignment vertical="center"/>
      <protection locked="0"/>
    </xf>
    <xf numFmtId="38" fontId="5" fillId="0" borderId="0" xfId="1" applyFont="1" applyBorder="1" applyAlignment="1" applyProtection="1">
      <alignment horizontal="center" vertical="center"/>
      <protection locked="0"/>
    </xf>
    <xf numFmtId="38" fontId="5" fillId="0" borderId="0" xfId="1" applyFont="1" applyBorder="1" applyAlignment="1" applyProtection="1">
      <alignment vertical="center" shrinkToFit="1"/>
      <protection locked="0"/>
    </xf>
    <xf numFmtId="38" fontId="5" fillId="0" borderId="0" xfId="1" applyFont="1" applyFill="1" applyProtection="1">
      <alignment vertical="center"/>
      <protection locked="0"/>
    </xf>
    <xf numFmtId="38" fontId="5" fillId="0" borderId="29" xfId="1" applyFont="1" applyBorder="1" applyAlignment="1" applyProtection="1">
      <alignment vertical="center" wrapText="1"/>
      <protection locked="0"/>
    </xf>
    <xf numFmtId="38" fontId="5" fillId="0" borderId="28" xfId="1" applyFont="1" applyBorder="1" applyAlignment="1" applyProtection="1">
      <alignment vertical="center" wrapText="1"/>
      <protection locked="0"/>
    </xf>
    <xf numFmtId="38" fontId="5" fillId="0" borderId="18" xfId="1" applyFont="1" applyBorder="1" applyAlignment="1" applyProtection="1">
      <alignment horizontal="center" vertical="center" wrapText="1"/>
      <protection locked="0"/>
    </xf>
    <xf numFmtId="38" fontId="8" fillId="0" borderId="27" xfId="1" applyFont="1" applyBorder="1" applyAlignment="1" applyProtection="1">
      <alignment horizontal="center" vertical="center" wrapText="1"/>
      <protection locked="0"/>
    </xf>
    <xf numFmtId="38" fontId="5" fillId="0" borderId="21" xfId="1" applyFont="1" applyBorder="1" applyAlignment="1" applyProtection="1">
      <alignment vertical="center" wrapText="1"/>
      <protection locked="0"/>
    </xf>
    <xf numFmtId="38" fontId="5" fillId="0" borderId="25" xfId="1" applyFont="1" applyBorder="1" applyAlignment="1" applyProtection="1">
      <alignment horizontal="distributed" vertical="center"/>
      <protection locked="0"/>
    </xf>
    <xf numFmtId="38" fontId="5" fillId="0" borderId="24" xfId="1" applyFont="1" applyBorder="1" applyAlignment="1" applyProtection="1">
      <alignment horizontal="right" vertical="center"/>
      <protection locked="0"/>
    </xf>
    <xf numFmtId="38" fontId="5" fillId="0" borderId="24" xfId="1" applyFont="1" applyBorder="1" applyAlignment="1" applyProtection="1">
      <alignment horizontal="right" vertical="center" wrapText="1"/>
      <protection locked="0"/>
    </xf>
    <xf numFmtId="38" fontId="5" fillId="0" borderId="24" xfId="1" applyFont="1" applyBorder="1" applyAlignment="1" applyProtection="1">
      <alignment vertical="center" wrapText="1"/>
      <protection locked="0"/>
    </xf>
    <xf numFmtId="38" fontId="5" fillId="0" borderId="24" xfId="1" applyFont="1" applyBorder="1" applyProtection="1">
      <alignment vertical="center"/>
      <protection locked="0"/>
    </xf>
    <xf numFmtId="178" fontId="5" fillId="0" borderId="24" xfId="1" applyNumberFormat="1" applyFont="1" applyFill="1" applyBorder="1" applyAlignment="1" applyProtection="1">
      <alignment horizontal="right" vertical="center" wrapText="1"/>
      <protection locked="0"/>
    </xf>
    <xf numFmtId="38" fontId="5" fillId="0" borderId="24" xfId="1" applyFont="1" applyFill="1" applyBorder="1" applyAlignment="1" applyProtection="1">
      <alignment horizontal="right" vertical="center" wrapText="1"/>
      <protection locked="0"/>
    </xf>
    <xf numFmtId="38" fontId="5" fillId="0" borderId="40" xfId="1" applyFont="1" applyBorder="1" applyProtection="1">
      <alignment vertical="center"/>
      <protection locked="0"/>
    </xf>
    <xf numFmtId="178" fontId="5" fillId="0" borderId="24" xfId="1" applyNumberFormat="1" applyFont="1" applyBorder="1" applyAlignment="1" applyProtection="1">
      <alignment horizontal="right" vertical="center" wrapText="1"/>
      <protection locked="0"/>
    </xf>
    <xf numFmtId="38" fontId="5" fillId="0" borderId="26" xfId="1" applyFont="1" applyBorder="1" applyAlignment="1" applyProtection="1">
      <alignment horizontal="distributed" vertical="center"/>
      <protection locked="0"/>
    </xf>
    <xf numFmtId="38" fontId="5" fillId="0" borderId="1" xfId="1" applyFont="1" applyBorder="1" applyAlignment="1" applyProtection="1">
      <alignment horizontal="right" vertical="center"/>
      <protection locked="0"/>
    </xf>
    <xf numFmtId="38" fontId="5" fillId="0" borderId="1" xfId="1" applyFont="1" applyBorder="1" applyAlignment="1" applyProtection="1">
      <alignment horizontal="right" vertical="center" wrapText="1"/>
      <protection locked="0"/>
    </xf>
    <xf numFmtId="38" fontId="5" fillId="0" borderId="9" xfId="1" applyFont="1" applyBorder="1" applyProtection="1">
      <alignment vertical="center"/>
      <protection locked="0"/>
    </xf>
    <xf numFmtId="38" fontId="5" fillId="0" borderId="1" xfId="1" applyFont="1" applyBorder="1" applyProtection="1">
      <alignment vertical="center"/>
      <protection locked="0"/>
    </xf>
    <xf numFmtId="38" fontId="5" fillId="0" borderId="19" xfId="1" applyFont="1" applyBorder="1" applyAlignment="1" applyProtection="1">
      <alignment horizontal="distributed" vertical="center"/>
      <protection locked="0"/>
    </xf>
    <xf numFmtId="38" fontId="5" fillId="0" borderId="39" xfId="1" applyFont="1" applyBorder="1" applyProtection="1">
      <alignment vertical="center"/>
      <protection locked="0"/>
    </xf>
    <xf numFmtId="38" fontId="5" fillId="0" borderId="7" xfId="1" applyFont="1" applyBorder="1" applyAlignment="1" applyProtection="1">
      <alignment horizontal="right" vertical="center" wrapText="1"/>
      <protection locked="0"/>
    </xf>
    <xf numFmtId="176" fontId="5" fillId="2" borderId="20" xfId="1" applyNumberFormat="1" applyFont="1" applyFill="1" applyBorder="1" applyProtection="1">
      <alignment vertical="center"/>
    </xf>
    <xf numFmtId="176" fontId="5" fillId="2" borderId="21" xfId="1" applyNumberFormat="1" applyFont="1" applyFill="1" applyBorder="1" applyProtection="1">
      <alignment vertical="center"/>
    </xf>
    <xf numFmtId="38" fontId="5" fillId="2" borderId="24" xfId="1" applyFont="1" applyFill="1" applyBorder="1" applyAlignment="1" applyProtection="1">
      <alignment horizontal="right" vertical="center"/>
    </xf>
    <xf numFmtId="38" fontId="5" fillId="2" borderId="25" xfId="1" applyFont="1" applyFill="1" applyBorder="1" applyProtection="1">
      <alignment vertical="center"/>
    </xf>
    <xf numFmtId="38" fontId="5" fillId="2" borderId="26" xfId="1" applyFont="1" applyFill="1" applyBorder="1" applyProtection="1">
      <alignment vertical="center"/>
    </xf>
    <xf numFmtId="38" fontId="5" fillId="2" borderId="19" xfId="1" applyFont="1" applyFill="1" applyBorder="1" applyProtection="1">
      <alignment vertical="center"/>
    </xf>
    <xf numFmtId="38" fontId="5" fillId="2" borderId="1" xfId="1" applyFont="1" applyFill="1" applyBorder="1" applyAlignment="1" applyProtection="1">
      <alignment horizontal="right" vertical="center" wrapText="1"/>
    </xf>
    <xf numFmtId="38" fontId="5" fillId="2" borderId="18" xfId="1" applyFont="1" applyFill="1" applyBorder="1" applyAlignment="1" applyProtection="1">
      <alignment horizontal="right" vertical="center" wrapText="1"/>
    </xf>
    <xf numFmtId="178" fontId="5" fillId="2" borderId="1" xfId="1" applyNumberFormat="1" applyFont="1" applyFill="1" applyBorder="1" applyAlignment="1" applyProtection="1">
      <alignment horizontal="right" vertical="center" wrapText="1"/>
    </xf>
    <xf numFmtId="178" fontId="5" fillId="2" borderId="18" xfId="1" applyNumberFormat="1" applyFont="1" applyFill="1" applyBorder="1" applyAlignment="1" applyProtection="1">
      <alignment horizontal="right" vertical="center" wrapText="1"/>
    </xf>
    <xf numFmtId="38" fontId="5" fillId="2" borderId="1" xfId="1" applyFont="1" applyFill="1" applyBorder="1" applyAlignment="1" applyProtection="1">
      <alignment horizontal="right" vertical="center"/>
    </xf>
    <xf numFmtId="38" fontId="5" fillId="2" borderId="18" xfId="1" applyFont="1" applyFill="1" applyBorder="1" applyAlignment="1" applyProtection="1">
      <alignment horizontal="right" vertical="center"/>
    </xf>
    <xf numFmtId="38" fontId="5" fillId="2" borderId="24" xfId="1" applyFont="1" applyFill="1" applyBorder="1" applyAlignment="1" applyProtection="1">
      <alignment horizontal="right" vertical="center" wrapText="1"/>
    </xf>
    <xf numFmtId="38" fontId="5" fillId="2" borderId="7" xfId="1" applyFont="1" applyFill="1" applyBorder="1" applyAlignment="1" applyProtection="1">
      <alignment horizontal="right" vertical="center" wrapText="1"/>
    </xf>
    <xf numFmtId="38" fontId="5" fillId="2" borderId="1" xfId="1" applyFont="1" applyFill="1" applyBorder="1" applyProtection="1">
      <alignment vertical="center"/>
    </xf>
    <xf numFmtId="38" fontId="5" fillId="2" borderId="18" xfId="1" applyFont="1" applyFill="1" applyBorder="1" applyProtection="1">
      <alignment vertical="center"/>
    </xf>
    <xf numFmtId="38" fontId="5" fillId="2" borderId="24" xfId="1" applyFont="1" applyFill="1" applyBorder="1" applyAlignment="1" applyProtection="1">
      <alignment vertical="center" wrapText="1"/>
    </xf>
    <xf numFmtId="0" fontId="13" fillId="0" borderId="0" xfId="4" applyFont="1" applyAlignment="1">
      <alignment vertical="center" wrapText="1"/>
    </xf>
    <xf numFmtId="0" fontId="13" fillId="0" borderId="0" xfId="4" applyFont="1" applyAlignment="1">
      <alignment vertical="center" shrinkToFit="1"/>
    </xf>
    <xf numFmtId="0" fontId="15" fillId="0" borderId="0" xfId="4" applyFont="1" applyAlignment="1">
      <alignment vertical="center"/>
    </xf>
    <xf numFmtId="38" fontId="5" fillId="2" borderId="25" xfId="1" applyFont="1" applyFill="1" applyBorder="1" applyProtection="1">
      <alignment vertical="center"/>
      <protection locked="0"/>
    </xf>
    <xf numFmtId="38" fontId="5" fillId="2" borderId="26" xfId="1" applyFont="1" applyFill="1" applyBorder="1" applyProtection="1">
      <alignment vertical="center"/>
      <protection locked="0"/>
    </xf>
    <xf numFmtId="38" fontId="5" fillId="2" borderId="16" xfId="1" applyFont="1" applyFill="1" applyBorder="1" applyProtection="1">
      <alignment vertical="center"/>
      <protection locked="0"/>
    </xf>
    <xf numFmtId="38" fontId="5" fillId="0" borderId="19" xfId="1" applyFont="1" applyBorder="1" applyAlignment="1" applyProtection="1">
      <alignment horizontal="center" vertical="center"/>
      <protection locked="0"/>
    </xf>
    <xf numFmtId="176" fontId="5" fillId="0" borderId="22" xfId="1" applyNumberFormat="1" applyFont="1" applyBorder="1" applyProtection="1">
      <alignment vertical="center"/>
      <protection locked="0"/>
    </xf>
    <xf numFmtId="177" fontId="5" fillId="0" borderId="29" xfId="1" applyNumberFormat="1" applyFont="1" applyBorder="1" applyAlignment="1" applyProtection="1">
      <alignment vertical="center"/>
      <protection locked="0"/>
    </xf>
    <xf numFmtId="38" fontId="20" fillId="0" borderId="21" xfId="1" applyFont="1" applyBorder="1" applyAlignment="1" applyProtection="1">
      <alignment horizontal="center" vertical="center" wrapText="1"/>
      <protection locked="0"/>
    </xf>
    <xf numFmtId="38" fontId="5" fillId="0" borderId="31" xfId="1" applyFont="1" applyBorder="1" applyAlignment="1" applyProtection="1">
      <alignment horizontal="distributed" vertical="center"/>
      <protection locked="0"/>
    </xf>
    <xf numFmtId="38" fontId="5" fillId="0" borderId="8" xfId="1" applyFont="1" applyBorder="1" applyProtection="1">
      <alignment vertical="center"/>
      <protection locked="0"/>
    </xf>
    <xf numFmtId="38" fontId="5" fillId="2" borderId="8" xfId="1" applyFont="1" applyFill="1" applyBorder="1" applyProtection="1">
      <alignment vertical="center"/>
    </xf>
    <xf numFmtId="38" fontId="5" fillId="2" borderId="8" xfId="1" applyFont="1" applyFill="1" applyBorder="1" applyAlignment="1" applyProtection="1">
      <alignment horizontal="right" vertical="center" wrapText="1"/>
    </xf>
    <xf numFmtId="178" fontId="5" fillId="2" borderId="8" xfId="1" applyNumberFormat="1" applyFont="1" applyFill="1" applyBorder="1" applyAlignment="1" applyProtection="1">
      <alignment horizontal="right" vertical="center" wrapText="1"/>
    </xf>
    <xf numFmtId="38" fontId="5" fillId="2" borderId="8" xfId="1" applyFont="1" applyFill="1" applyBorder="1" applyAlignment="1" applyProtection="1">
      <alignment horizontal="right" vertical="center"/>
    </xf>
    <xf numFmtId="38" fontId="5" fillId="0" borderId="58" xfId="1" applyFont="1" applyBorder="1" applyProtection="1">
      <alignment vertical="center"/>
      <protection locked="0"/>
    </xf>
    <xf numFmtId="38" fontId="5" fillId="0" borderId="27" xfId="1" applyFont="1" applyBorder="1" applyAlignment="1" applyProtection="1">
      <alignment vertical="center" wrapText="1"/>
      <protection locked="0"/>
    </xf>
    <xf numFmtId="38" fontId="0" fillId="0" borderId="0" xfId="0" applyNumberFormat="1" applyProtection="1">
      <alignment vertical="center"/>
      <protection locked="0"/>
    </xf>
    <xf numFmtId="38" fontId="5" fillId="2" borderId="68" xfId="1" applyFont="1" applyFill="1" applyBorder="1" applyProtection="1">
      <alignment vertical="center"/>
    </xf>
    <xf numFmtId="38" fontId="5" fillId="2" borderId="69" xfId="1" applyFont="1" applyFill="1" applyBorder="1" applyProtection="1">
      <alignment vertical="center"/>
    </xf>
    <xf numFmtId="38" fontId="5" fillId="2" borderId="70" xfId="1" applyFont="1" applyFill="1" applyBorder="1" applyProtection="1">
      <alignment vertical="center"/>
    </xf>
    <xf numFmtId="0" fontId="13" fillId="0" borderId="0" xfId="4" applyFont="1" applyAlignment="1">
      <alignment horizontal="center" vertical="center"/>
    </xf>
    <xf numFmtId="0" fontId="13" fillId="0" borderId="0" xfId="4" applyFont="1" applyAlignment="1">
      <alignment horizontal="left" vertical="center"/>
    </xf>
    <xf numFmtId="0" fontId="13" fillId="0" borderId="0" xfId="4" applyFont="1" applyAlignment="1">
      <alignment vertical="center"/>
    </xf>
    <xf numFmtId="0" fontId="12" fillId="0" borderId="0" xfId="13"/>
    <xf numFmtId="0" fontId="22" fillId="0" borderId="0" xfId="13" applyFont="1"/>
    <xf numFmtId="0" fontId="18" fillId="0" borderId="0" xfId="13" applyFont="1"/>
    <xf numFmtId="0" fontId="18" fillId="0" borderId="0" xfId="13" applyFont="1" applyAlignment="1">
      <alignment horizontal="right"/>
    </xf>
    <xf numFmtId="0" fontId="23" fillId="0" borderId="0" xfId="13" applyFont="1"/>
    <xf numFmtId="0" fontId="23" fillId="0" borderId="55" xfId="13" applyFont="1" applyBorder="1" applyAlignment="1">
      <alignment horizontal="center"/>
    </xf>
    <xf numFmtId="0" fontId="23" fillId="0" borderId="0" xfId="13" applyFont="1" applyAlignment="1">
      <alignment horizontal="center"/>
    </xf>
    <xf numFmtId="0" fontId="13" fillId="0" borderId="1" xfId="4" applyFont="1" applyBorder="1" applyAlignment="1">
      <alignment vertical="center"/>
    </xf>
    <xf numFmtId="179" fontId="25" fillId="0" borderId="1" xfId="4" applyNumberFormat="1" applyFont="1" applyBorder="1" applyAlignment="1">
      <alignment vertical="center"/>
    </xf>
    <xf numFmtId="179" fontId="13" fillId="0" borderId="1" xfId="4" applyNumberFormat="1" applyFont="1" applyBorder="1" applyAlignment="1">
      <alignment vertical="center"/>
    </xf>
    <xf numFmtId="0" fontId="25" fillId="0" borderId="1" xfId="4" applyFont="1" applyBorder="1" applyAlignment="1">
      <alignment vertical="center"/>
    </xf>
    <xf numFmtId="0" fontId="13" fillId="0" borderId="1" xfId="4" applyFont="1" applyBorder="1" applyAlignment="1">
      <alignment horizontal="center" vertical="center"/>
    </xf>
    <xf numFmtId="0" fontId="13" fillId="0" borderId="1" xfId="4" applyFont="1" applyBorder="1" applyAlignment="1">
      <alignment horizontal="center" vertical="center" wrapText="1"/>
    </xf>
    <xf numFmtId="182" fontId="26" fillId="0" borderId="0" xfId="4" applyNumberFormat="1" applyFont="1" applyAlignment="1">
      <alignment horizontal="right" vertical="center"/>
    </xf>
    <xf numFmtId="0" fontId="27" fillId="0" borderId="0" xfId="4" applyFont="1" applyAlignment="1">
      <alignment horizontal="right" vertical="center"/>
    </xf>
    <xf numFmtId="0" fontId="13" fillId="0" borderId="72" xfId="4" applyFont="1" applyBorder="1" applyAlignment="1">
      <alignment vertical="center"/>
    </xf>
    <xf numFmtId="179" fontId="28" fillId="0" borderId="0" xfId="4" applyNumberFormat="1" applyFont="1" applyAlignment="1">
      <alignment horizontal="right" vertical="center"/>
    </xf>
    <xf numFmtId="0" fontId="13" fillId="0" borderId="73" xfId="4" applyFont="1" applyBorder="1" applyAlignment="1">
      <alignment vertical="center"/>
    </xf>
    <xf numFmtId="178" fontId="25" fillId="0" borderId="1" xfId="4" applyNumberFormat="1" applyFont="1" applyBorder="1" applyAlignment="1">
      <alignment horizontal="center" vertical="center"/>
    </xf>
    <xf numFmtId="181" fontId="25" fillId="0" borderId="1" xfId="4" applyNumberFormat="1" applyFont="1" applyBorder="1" applyAlignment="1">
      <alignment horizontal="center" vertical="center"/>
    </xf>
    <xf numFmtId="0" fontId="25" fillId="0" borderId="1" xfId="4" applyFont="1" applyBorder="1" applyAlignment="1">
      <alignment horizontal="center" vertical="center"/>
    </xf>
    <xf numFmtId="180" fontId="25" fillId="0" borderId="1" xfId="4" applyNumberFormat="1" applyFont="1" applyBorder="1" applyAlignment="1">
      <alignment horizontal="center" vertical="center"/>
    </xf>
    <xf numFmtId="38" fontId="8" fillId="3" borderId="27" xfId="1" applyFont="1" applyFill="1" applyBorder="1" applyAlignment="1" applyProtection="1">
      <alignment horizontal="center" vertical="center" wrapText="1"/>
      <protection locked="0"/>
    </xf>
    <xf numFmtId="38" fontId="5" fillId="3" borderId="18" xfId="1" applyFont="1" applyFill="1" applyBorder="1" applyAlignment="1" applyProtection="1">
      <alignment horizontal="center" vertical="center" wrapText="1"/>
      <protection locked="0"/>
    </xf>
    <xf numFmtId="38" fontId="10" fillId="3" borderId="18" xfId="1" applyFont="1" applyFill="1" applyBorder="1" applyAlignment="1" applyProtection="1">
      <alignment horizontal="center" vertical="center" wrapText="1"/>
      <protection locked="0"/>
    </xf>
    <xf numFmtId="38" fontId="5" fillId="0" borderId="73" xfId="1" applyFont="1" applyBorder="1" applyAlignment="1" applyProtection="1">
      <alignment horizontal="center" vertical="center" wrapText="1"/>
      <protection locked="0"/>
    </xf>
    <xf numFmtId="38" fontId="5" fillId="2" borderId="24" xfId="1" applyFont="1" applyFill="1" applyBorder="1" applyAlignment="1" applyProtection="1">
      <alignment horizontal="right" vertical="center" wrapText="1"/>
      <protection locked="0"/>
    </xf>
    <xf numFmtId="0" fontId="18" fillId="0" borderId="0" xfId="13" applyFont="1" applyAlignment="1">
      <alignment horizontal="left"/>
    </xf>
    <xf numFmtId="0" fontId="15" fillId="0" borderId="55" xfId="4" applyFont="1" applyBorder="1" applyAlignment="1">
      <alignment horizontal="right" vertical="center"/>
    </xf>
    <xf numFmtId="38" fontId="5" fillId="4" borderId="24" xfId="1" applyFont="1" applyFill="1" applyBorder="1" applyAlignment="1" applyProtection="1">
      <alignment horizontal="right" vertical="center" wrapText="1"/>
      <protection locked="0"/>
    </xf>
    <xf numFmtId="179" fontId="30" fillId="0" borderId="55" xfId="4" applyNumberFormat="1" applyFont="1" applyBorder="1" applyAlignment="1">
      <alignment horizontal="right" vertical="center"/>
    </xf>
    <xf numFmtId="0" fontId="31" fillId="0" borderId="0" xfId="13" applyFont="1"/>
    <xf numFmtId="0" fontId="23" fillId="0" borderId="0" xfId="13" applyFont="1" applyAlignment="1">
      <alignment horizontal="center"/>
    </xf>
    <xf numFmtId="38" fontId="24" fillId="0" borderId="55" xfId="7" applyFont="1" applyBorder="1" applyAlignment="1">
      <alignment horizontal="center"/>
    </xf>
    <xf numFmtId="0" fontId="22" fillId="0" borderId="0" xfId="13" applyFont="1" applyAlignment="1">
      <alignment horizontal="distributed"/>
    </xf>
    <xf numFmtId="58" fontId="18" fillId="0" borderId="0" xfId="13" applyNumberFormat="1" applyFont="1" applyAlignment="1">
      <alignment horizontal="center"/>
    </xf>
    <xf numFmtId="0" fontId="18" fillId="0" borderId="0" xfId="13" applyFont="1" applyAlignment="1">
      <alignment horizontal="center"/>
    </xf>
    <xf numFmtId="0" fontId="13" fillId="0" borderId="0" xfId="4" applyFont="1" applyAlignment="1">
      <alignment horizontal="center" vertical="center"/>
    </xf>
    <xf numFmtId="0" fontId="13" fillId="0" borderId="0" xfId="4" applyFont="1" applyAlignment="1">
      <alignment horizontal="left" vertical="center" wrapText="1"/>
    </xf>
    <xf numFmtId="58" fontId="13" fillId="0" borderId="0" xfId="4" quotePrefix="1" applyNumberFormat="1" applyFont="1" applyAlignment="1">
      <alignment vertical="center"/>
    </xf>
    <xf numFmtId="0" fontId="13" fillId="0" borderId="0" xfId="4" applyFont="1" applyAlignment="1">
      <alignment horizontal="left" vertical="center"/>
    </xf>
    <xf numFmtId="0" fontId="15" fillId="0" borderId="0" xfId="4" applyFont="1" applyAlignment="1">
      <alignment horizontal="right" vertical="center"/>
    </xf>
    <xf numFmtId="0" fontId="13" fillId="0" borderId="71" xfId="4" applyFont="1" applyBorder="1" applyAlignment="1">
      <alignment horizontal="center" vertical="center" wrapText="1"/>
    </xf>
    <xf numFmtId="0" fontId="13" fillId="0" borderId="2" xfId="4" applyFont="1" applyBorder="1" applyAlignment="1">
      <alignment horizontal="center" vertical="center" wrapText="1"/>
    </xf>
    <xf numFmtId="0" fontId="13" fillId="0" borderId="54" xfId="4" applyFont="1" applyBorder="1" applyAlignment="1">
      <alignment horizontal="center" vertical="center" wrapText="1"/>
    </xf>
    <xf numFmtId="0" fontId="13" fillId="0" borderId="3" xfId="4" applyFont="1" applyBorder="1" applyAlignment="1">
      <alignment horizontal="center" vertical="center" wrapText="1"/>
    </xf>
    <xf numFmtId="0" fontId="13" fillId="0" borderId="4" xfId="4" applyFont="1" applyBorder="1" applyAlignment="1">
      <alignment horizontal="center" vertical="center"/>
    </xf>
    <xf numFmtId="0" fontId="13" fillId="0" borderId="5" xfId="4" applyFont="1" applyBorder="1" applyAlignment="1">
      <alignment horizontal="center" vertical="center"/>
    </xf>
    <xf numFmtId="0" fontId="13" fillId="0" borderId="4" xfId="4" applyFont="1" applyBorder="1" applyAlignment="1">
      <alignment horizontal="center" vertical="center" wrapText="1"/>
    </xf>
    <xf numFmtId="0" fontId="13" fillId="0" borderId="5" xfId="4" applyFont="1" applyBorder="1" applyAlignment="1">
      <alignment horizontal="center" vertical="center" wrapText="1"/>
    </xf>
    <xf numFmtId="0" fontId="13" fillId="0" borderId="1" xfId="4" applyFont="1" applyBorder="1" applyAlignment="1">
      <alignment horizontal="center" vertical="center"/>
    </xf>
    <xf numFmtId="0" fontId="13" fillId="0" borderId="8" xfId="4" applyFont="1" applyBorder="1" applyAlignment="1">
      <alignment horizontal="center" vertical="center" wrapText="1"/>
    </xf>
    <xf numFmtId="0" fontId="13" fillId="0" borderId="61" xfId="4" applyFont="1" applyBorder="1" applyAlignment="1">
      <alignment horizontal="center" vertical="center" wrapText="1"/>
    </xf>
    <xf numFmtId="0" fontId="13" fillId="0" borderId="7" xfId="4" applyFont="1" applyBorder="1" applyAlignment="1">
      <alignment horizontal="center" vertical="center" wrapText="1"/>
    </xf>
    <xf numFmtId="58" fontId="25" fillId="0" borderId="0" xfId="4" quotePrefix="1" applyNumberFormat="1" applyFont="1" applyAlignment="1">
      <alignment vertical="center"/>
    </xf>
    <xf numFmtId="0" fontId="13" fillId="0" borderId="0" xfId="4" quotePrefix="1" applyFont="1" applyAlignment="1">
      <alignment vertical="center"/>
    </xf>
    <xf numFmtId="0" fontId="13" fillId="0" borderId="0" xfId="4" applyFont="1" applyAlignment="1">
      <alignment vertical="center"/>
    </xf>
    <xf numFmtId="38" fontId="4" fillId="0" borderId="63" xfId="1" applyFont="1" applyBorder="1" applyAlignment="1" applyProtection="1">
      <alignment horizontal="right" vertical="center"/>
      <protection locked="0"/>
    </xf>
    <xf numFmtId="0" fontId="4" fillId="0" borderId="56"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59" xfId="0" applyFont="1" applyBorder="1" applyAlignment="1" applyProtection="1">
      <alignment horizontal="center" vertical="center" textRotation="255"/>
      <protection locked="0"/>
    </xf>
    <xf numFmtId="0" fontId="4" fillId="0" borderId="60" xfId="0" applyFont="1" applyBorder="1" applyAlignment="1" applyProtection="1">
      <alignment horizontal="center" vertical="center" textRotation="255"/>
      <protection locked="0"/>
    </xf>
    <xf numFmtId="0" fontId="4" fillId="0" borderId="20" xfId="0" applyFont="1" applyBorder="1" applyAlignment="1" applyProtection="1">
      <alignment horizontal="center" vertical="center" textRotation="255"/>
      <protection locked="0"/>
    </xf>
    <xf numFmtId="0" fontId="4" fillId="0" borderId="18" xfId="0" applyFont="1" applyBorder="1" applyAlignment="1">
      <alignment horizontal="distributed" vertical="center"/>
    </xf>
    <xf numFmtId="0" fontId="4" fillId="0" borderId="19" xfId="0" applyFont="1" applyBorder="1" applyAlignment="1">
      <alignment horizontal="distributed" vertical="center"/>
    </xf>
    <xf numFmtId="0" fontId="4" fillId="0" borderId="13" xfId="0" applyFont="1" applyBorder="1" applyAlignment="1" applyProtection="1">
      <alignment horizontal="center" vertical="center" textRotation="255"/>
      <protection locked="0"/>
    </xf>
    <xf numFmtId="0" fontId="4" fillId="0" borderId="61" xfId="0" applyFont="1" applyBorder="1" applyAlignment="1" applyProtection="1">
      <alignment horizontal="center" vertical="center" textRotation="255"/>
      <protection locked="0"/>
    </xf>
    <xf numFmtId="0" fontId="4" fillId="0" borderId="7" xfId="0" applyFont="1" applyBorder="1" applyAlignment="1" applyProtection="1">
      <alignment horizontal="center" vertical="center" textRotation="255"/>
      <protection locked="0"/>
    </xf>
    <xf numFmtId="0" fontId="4" fillId="0" borderId="8" xfId="0" applyFont="1" applyBorder="1" applyAlignment="1" applyProtection="1">
      <alignment horizontal="center" vertical="center" textRotation="255"/>
      <protection locked="0"/>
    </xf>
    <xf numFmtId="0" fontId="4" fillId="0" borderId="1" xfId="0" applyFont="1" applyBorder="1" applyAlignment="1">
      <alignment horizontal="distributed" vertical="center"/>
    </xf>
    <xf numFmtId="0" fontId="4" fillId="0" borderId="26" xfId="0" applyFont="1" applyBorder="1" applyAlignment="1">
      <alignment horizontal="distributed" vertical="center"/>
    </xf>
    <xf numFmtId="38" fontId="11" fillId="2" borderId="1" xfId="1" applyFont="1" applyFill="1" applyBorder="1" applyAlignment="1" applyProtection="1">
      <alignment horizontal="right" vertical="center"/>
    </xf>
    <xf numFmtId="38" fontId="11" fillId="0" borderId="1" xfId="1" applyFont="1" applyFill="1" applyBorder="1" applyAlignment="1" applyProtection="1">
      <alignment horizontal="right" vertical="center"/>
      <protection locked="0"/>
    </xf>
    <xf numFmtId="38" fontId="11" fillId="0" borderId="4" xfId="1" applyFont="1" applyFill="1" applyBorder="1" applyAlignment="1" applyProtection="1">
      <alignment horizontal="right" vertical="center"/>
      <protection locked="0"/>
    </xf>
    <xf numFmtId="38" fontId="11" fillId="0" borderId="5" xfId="1" applyFont="1" applyFill="1" applyBorder="1" applyAlignment="1" applyProtection="1">
      <alignment horizontal="right" vertical="center"/>
      <protection locked="0"/>
    </xf>
    <xf numFmtId="0" fontId="4" fillId="0" borderId="37" xfId="0" applyFont="1" applyBorder="1" applyAlignment="1" applyProtection="1">
      <alignment horizontal="center" vertical="center" textRotation="255"/>
      <protection locked="0"/>
    </xf>
    <xf numFmtId="0" fontId="4" fillId="0" borderId="38" xfId="0" applyFont="1" applyBorder="1" applyAlignment="1" applyProtection="1">
      <alignment horizontal="center" vertical="center" textRotation="255"/>
      <protection locked="0"/>
    </xf>
    <xf numFmtId="0" fontId="4" fillId="0" borderId="7" xfId="0" applyFont="1" applyBorder="1" applyAlignment="1" applyProtection="1">
      <alignment horizontal="center" vertical="center" textRotation="255" shrinkToFit="1"/>
      <protection locked="0"/>
    </xf>
    <xf numFmtId="0" fontId="4" fillId="0" borderId="1" xfId="0" applyFont="1" applyBorder="1" applyAlignment="1" applyProtection="1">
      <alignment horizontal="center" vertical="center" textRotation="255" shrinkToFit="1"/>
      <protection locked="0"/>
    </xf>
    <xf numFmtId="0" fontId="4" fillId="0" borderId="24" xfId="0" applyFont="1" applyBorder="1" applyAlignment="1" applyProtection="1">
      <alignment horizontal="distributed" vertical="center"/>
      <protection locked="0"/>
    </xf>
    <xf numFmtId="0" fontId="4" fillId="0" borderId="25" xfId="0" applyFont="1" applyBorder="1" applyAlignment="1" applyProtection="1">
      <alignment horizontal="distributed" vertical="center"/>
      <protection locked="0"/>
    </xf>
    <xf numFmtId="0" fontId="4" fillId="0" borderId="1" xfId="0" applyFont="1" applyBorder="1" applyAlignment="1" applyProtection="1">
      <alignment horizontal="distributed" vertical="center"/>
      <protection locked="0"/>
    </xf>
    <xf numFmtId="0" fontId="4" fillId="0" borderId="26" xfId="0" applyFont="1" applyBorder="1" applyAlignment="1" applyProtection="1">
      <alignment horizontal="distributed" vertical="center"/>
      <protection locked="0"/>
    </xf>
    <xf numFmtId="0" fontId="4" fillId="0" borderId="18" xfId="0" applyFont="1" applyBorder="1" applyAlignment="1" applyProtection="1">
      <alignment horizontal="center" vertical="center" textRotation="255" shrinkToFit="1"/>
      <protection locked="0"/>
    </xf>
    <xf numFmtId="38" fontId="4" fillId="2" borderId="4" xfId="1" applyFont="1" applyFill="1" applyBorder="1" applyAlignment="1" applyProtection="1">
      <alignment vertical="center"/>
    </xf>
    <xf numFmtId="38" fontId="4" fillId="2" borderId="6" xfId="1" applyFont="1" applyFill="1" applyBorder="1" applyAlignment="1" applyProtection="1">
      <alignment vertical="center"/>
    </xf>
    <xf numFmtId="38" fontId="4" fillId="2" borderId="5" xfId="1" applyFont="1" applyFill="1" applyBorder="1" applyAlignment="1" applyProtection="1">
      <alignment vertical="center"/>
    </xf>
    <xf numFmtId="38" fontId="4" fillId="2" borderId="54" xfId="1" applyFont="1" applyFill="1" applyBorder="1" applyAlignment="1" applyProtection="1">
      <alignment horizontal="right" vertical="center"/>
    </xf>
    <xf numFmtId="38" fontId="4" fillId="2" borderId="55" xfId="1" applyFont="1" applyFill="1" applyBorder="1" applyAlignment="1" applyProtection="1">
      <alignment horizontal="right" vertical="center"/>
    </xf>
    <xf numFmtId="38" fontId="4" fillId="2" borderId="3" xfId="1" applyFont="1" applyFill="1" applyBorder="1" applyAlignment="1" applyProtection="1">
      <alignment horizontal="right" vertical="center"/>
    </xf>
    <xf numFmtId="38" fontId="4" fillId="2" borderId="33" xfId="1" applyFont="1" applyFill="1" applyBorder="1" applyAlignment="1" applyProtection="1">
      <alignment horizontal="right" vertical="center"/>
    </xf>
    <xf numFmtId="38" fontId="4" fillId="2" borderId="41" xfId="1" applyFont="1" applyFill="1" applyBorder="1" applyAlignment="1" applyProtection="1">
      <alignment horizontal="right" vertical="center"/>
    </xf>
    <xf numFmtId="38" fontId="4" fillId="2" borderId="30" xfId="1" applyFont="1" applyFill="1" applyBorder="1" applyAlignment="1" applyProtection="1">
      <alignment horizontal="right" vertical="center"/>
    </xf>
    <xf numFmtId="38" fontId="4" fillId="2" borderId="4" xfId="1" applyFont="1" applyFill="1" applyBorder="1" applyAlignment="1" applyProtection="1">
      <alignment horizontal="right" vertical="center"/>
    </xf>
    <xf numFmtId="38" fontId="4" fillId="2" borderId="6" xfId="1" applyFont="1" applyFill="1" applyBorder="1" applyAlignment="1" applyProtection="1">
      <alignment horizontal="right" vertical="center"/>
    </xf>
    <xf numFmtId="38" fontId="4" fillId="2" borderId="5" xfId="1" applyFont="1" applyFill="1" applyBorder="1" applyAlignment="1" applyProtection="1">
      <alignment horizontal="right" vertical="center"/>
    </xf>
    <xf numFmtId="38" fontId="4" fillId="2" borderId="50" xfId="1" applyFont="1" applyFill="1" applyBorder="1" applyAlignment="1" applyProtection="1">
      <alignment horizontal="right" vertical="center"/>
    </xf>
    <xf numFmtId="38" fontId="4" fillId="2" borderId="48" xfId="1" applyFont="1" applyFill="1" applyBorder="1" applyAlignment="1" applyProtection="1">
      <alignment horizontal="right" vertical="center"/>
    </xf>
    <xf numFmtId="38" fontId="4" fillId="2" borderId="32" xfId="1" applyFont="1" applyFill="1" applyBorder="1" applyAlignment="1" applyProtection="1">
      <alignment horizontal="right" vertical="center"/>
    </xf>
    <xf numFmtId="38" fontId="4" fillId="2" borderId="45" xfId="1" applyFont="1" applyFill="1" applyBorder="1" applyAlignment="1" applyProtection="1">
      <alignment horizontal="right" vertical="center"/>
    </xf>
    <xf numFmtId="38" fontId="11" fillId="0" borderId="3" xfId="1" applyFont="1" applyFill="1" applyBorder="1" applyAlignment="1" applyProtection="1">
      <alignment horizontal="right" vertical="center"/>
      <protection locked="0"/>
    </xf>
    <xf numFmtId="38" fontId="11" fillId="0" borderId="7" xfId="1" applyFont="1" applyFill="1" applyBorder="1" applyAlignment="1" applyProtection="1">
      <alignment horizontal="right" vertical="center"/>
      <protection locked="0"/>
    </xf>
    <xf numFmtId="38" fontId="11" fillId="2" borderId="30" xfId="1" applyFont="1" applyFill="1" applyBorder="1" applyAlignment="1" applyProtection="1">
      <alignment horizontal="right" vertical="center"/>
    </xf>
    <xf numFmtId="38" fontId="11" fillId="2" borderId="18" xfId="1" applyFont="1" applyFill="1" applyBorder="1" applyAlignment="1" applyProtection="1">
      <alignment horizontal="right" vertical="center"/>
    </xf>
    <xf numFmtId="3" fontId="29" fillId="2" borderId="51" xfId="1" applyNumberFormat="1" applyFont="1" applyFill="1" applyBorder="1" applyAlignment="1" applyProtection="1">
      <alignment horizontal="right" vertical="center"/>
    </xf>
    <xf numFmtId="3" fontId="29" fillId="2" borderId="52" xfId="1" applyNumberFormat="1" applyFont="1" applyFill="1" applyBorder="1" applyAlignment="1" applyProtection="1">
      <alignment horizontal="right" vertical="center"/>
    </xf>
    <xf numFmtId="3" fontId="29" fillId="2" borderId="53" xfId="1" applyNumberFormat="1" applyFont="1" applyFill="1" applyBorder="1" applyAlignment="1" applyProtection="1">
      <alignment horizontal="right" vertical="center"/>
    </xf>
    <xf numFmtId="3" fontId="11" fillId="0" borderId="51" xfId="1" applyNumberFormat="1" applyFont="1" applyFill="1" applyBorder="1" applyAlignment="1" applyProtection="1">
      <alignment horizontal="right" vertical="center"/>
      <protection locked="0"/>
    </xf>
    <xf numFmtId="3" fontId="11" fillId="0" borderId="52" xfId="1" applyNumberFormat="1" applyFont="1" applyFill="1" applyBorder="1" applyAlignment="1" applyProtection="1">
      <alignment horizontal="right" vertical="center"/>
      <protection locked="0"/>
    </xf>
    <xf numFmtId="3" fontId="11" fillId="0" borderId="44" xfId="1" applyNumberFormat="1" applyFont="1" applyFill="1" applyBorder="1" applyAlignment="1" applyProtection="1">
      <alignment horizontal="right" vertical="center"/>
      <protection locked="0"/>
    </xf>
    <xf numFmtId="38" fontId="4" fillId="2" borderId="36" xfId="1" applyFont="1" applyFill="1" applyBorder="1" applyAlignment="1" applyProtection="1">
      <alignment horizontal="right" vertical="center"/>
    </xf>
    <xf numFmtId="183" fontId="4" fillId="0" borderId="42" xfId="0" applyNumberFormat="1" applyFont="1" applyBorder="1" applyAlignment="1" applyProtection="1">
      <alignment horizontal="center" vertical="center"/>
      <protection locked="0"/>
    </xf>
    <xf numFmtId="183" fontId="4" fillId="0" borderId="43" xfId="0" applyNumberFormat="1" applyFont="1" applyBorder="1" applyAlignment="1" applyProtection="1">
      <alignment horizontal="center" vertical="center"/>
      <protection locked="0"/>
    </xf>
    <xf numFmtId="0" fontId="4" fillId="0" borderId="15" xfId="0" applyFont="1" applyBorder="1" applyAlignment="1" applyProtection="1">
      <alignment horizontal="center" vertical="center" textRotation="255"/>
      <protection locked="0"/>
    </xf>
    <xf numFmtId="0" fontId="4" fillId="0" borderId="17" xfId="0" applyFont="1" applyBorder="1" applyAlignment="1" applyProtection="1">
      <alignment horizontal="center" vertical="center" textRotation="255"/>
      <protection locked="0"/>
    </xf>
    <xf numFmtId="0" fontId="4" fillId="0" borderId="7" xfId="0" applyFont="1" applyBorder="1" applyAlignment="1" applyProtection="1">
      <alignment horizontal="distributed" vertical="center"/>
      <protection locked="0"/>
    </xf>
    <xf numFmtId="0" fontId="4" fillId="0" borderId="16" xfId="0" applyFont="1" applyBorder="1" applyAlignment="1" applyProtection="1">
      <alignment horizontal="distributed" vertical="center"/>
      <protection locked="0"/>
    </xf>
    <xf numFmtId="38" fontId="4" fillId="2" borderId="7" xfId="1" applyFont="1" applyFill="1" applyBorder="1" applyAlignment="1" applyProtection="1">
      <alignment horizontal="right" vertical="center"/>
    </xf>
    <xf numFmtId="0" fontId="4" fillId="0" borderId="18" xfId="0" applyFont="1" applyBorder="1" applyAlignment="1" applyProtection="1">
      <alignment horizontal="distributed" vertical="center"/>
      <protection locked="0"/>
    </xf>
    <xf numFmtId="0" fontId="4" fillId="0" borderId="19" xfId="0" applyFont="1" applyBorder="1" applyAlignment="1" applyProtection="1">
      <alignment horizontal="distributed" vertical="center"/>
      <protection locked="0"/>
    </xf>
    <xf numFmtId="38" fontId="4" fillId="2" borderId="35" xfId="1" applyFont="1" applyFill="1" applyBorder="1" applyAlignment="1" applyProtection="1">
      <alignment horizontal="right" vertical="center"/>
    </xf>
    <xf numFmtId="183" fontId="4" fillId="0" borderId="44" xfId="0" applyNumberFormat="1" applyFont="1" applyBorder="1" applyAlignment="1" applyProtection="1">
      <alignment horizontal="center" vertical="center"/>
      <protection locked="0"/>
    </xf>
    <xf numFmtId="183" fontId="11" fillId="0" borderId="42" xfId="0" applyNumberFormat="1" applyFont="1" applyBorder="1" applyAlignment="1" applyProtection="1">
      <alignment horizontal="center" vertical="center"/>
      <protection locked="0"/>
    </xf>
    <xf numFmtId="183" fontId="4" fillId="0" borderId="51" xfId="0" applyNumberFormat="1" applyFont="1" applyBorder="1" applyAlignment="1" applyProtection="1">
      <alignment horizontal="center" vertical="center"/>
      <protection locked="0"/>
    </xf>
    <xf numFmtId="183" fontId="4" fillId="0" borderId="52" xfId="0" applyNumberFormat="1"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38" fontId="11" fillId="0" borderId="32" xfId="1" applyFont="1" applyFill="1" applyBorder="1" applyAlignment="1" applyProtection="1">
      <alignment horizontal="right" vertical="center"/>
      <protection locked="0"/>
    </xf>
    <xf numFmtId="38" fontId="11" fillId="0" borderId="24" xfId="1" applyFont="1" applyFill="1" applyBorder="1" applyAlignment="1" applyProtection="1">
      <alignment horizontal="right" vertical="center"/>
      <protection locked="0"/>
    </xf>
    <xf numFmtId="38" fontId="11" fillId="0" borderId="47" xfId="1" applyFont="1" applyFill="1" applyBorder="1" applyAlignment="1" applyProtection="1">
      <alignment horizontal="right" vertical="center"/>
      <protection locked="0"/>
    </xf>
    <xf numFmtId="183" fontId="11" fillId="0" borderId="43" xfId="0" applyNumberFormat="1" applyFont="1" applyBorder="1" applyAlignment="1" applyProtection="1">
      <alignment horizontal="center" vertical="center"/>
      <protection locked="0"/>
    </xf>
    <xf numFmtId="183" fontId="4" fillId="0" borderId="56" xfId="0" applyNumberFormat="1" applyFont="1" applyBorder="1" applyAlignment="1" applyProtection="1">
      <alignment horizontal="center" vertical="center"/>
      <protection locked="0"/>
    </xf>
    <xf numFmtId="38" fontId="4" fillId="2" borderId="24" xfId="1" applyFont="1" applyFill="1" applyBorder="1" applyAlignment="1" applyProtection="1">
      <alignment horizontal="right" vertical="center"/>
    </xf>
    <xf numFmtId="183" fontId="11" fillId="0" borderId="44" xfId="0" applyNumberFormat="1" applyFont="1" applyBorder="1" applyAlignment="1" applyProtection="1">
      <alignment horizontal="center" vertical="center"/>
      <protection locked="0"/>
    </xf>
    <xf numFmtId="38" fontId="4" fillId="2" borderId="49" xfId="1" applyFont="1" applyFill="1" applyBorder="1" applyAlignment="1" applyProtection="1">
      <alignment horizontal="right" vertical="center"/>
    </xf>
    <xf numFmtId="38" fontId="11" fillId="2" borderId="5" xfId="1" applyFont="1" applyFill="1" applyBorder="1" applyAlignment="1" applyProtection="1">
      <alignment horizontal="right" vertical="center"/>
    </xf>
    <xf numFmtId="38" fontId="4" fillId="2" borderId="51" xfId="1" applyFont="1" applyFill="1" applyBorder="1" applyAlignment="1" applyProtection="1">
      <alignment horizontal="right" vertical="center"/>
    </xf>
    <xf numFmtId="38" fontId="4" fillId="2" borderId="52" xfId="1" applyFont="1" applyFill="1" applyBorder="1" applyAlignment="1" applyProtection="1">
      <alignment horizontal="right" vertical="center"/>
    </xf>
    <xf numFmtId="38" fontId="4" fillId="2" borderId="44" xfId="1" applyFont="1" applyFill="1" applyBorder="1" applyAlignment="1" applyProtection="1">
      <alignment horizontal="right" vertical="center"/>
    </xf>
    <xf numFmtId="38" fontId="4" fillId="2" borderId="25" xfId="1" applyFont="1" applyFill="1" applyBorder="1" applyAlignment="1" applyProtection="1">
      <alignment horizontal="right" vertical="center"/>
    </xf>
    <xf numFmtId="38" fontId="4" fillId="2" borderId="53" xfId="1" applyFont="1" applyFill="1" applyBorder="1" applyAlignment="1" applyProtection="1">
      <alignment horizontal="right" vertical="center"/>
    </xf>
    <xf numFmtId="0" fontId="4" fillId="0" borderId="13" xfId="0" applyFont="1" applyBorder="1" applyAlignment="1" applyProtection="1">
      <alignment horizontal="center" vertical="center"/>
      <protection locked="0"/>
    </xf>
    <xf numFmtId="38" fontId="11" fillId="2" borderId="26" xfId="1" applyFont="1" applyFill="1" applyBorder="1" applyAlignment="1" applyProtection="1">
      <alignment horizontal="right" vertical="center"/>
    </xf>
    <xf numFmtId="0" fontId="4" fillId="0" borderId="12" xfId="0" applyFont="1" applyBorder="1" applyAlignment="1" applyProtection="1">
      <alignment horizontal="center" vertical="center"/>
      <protection locked="0"/>
    </xf>
    <xf numFmtId="38" fontId="4" fillId="2" borderId="47" xfId="1" applyFont="1" applyFill="1" applyBorder="1" applyAlignment="1" applyProtection="1">
      <alignment horizontal="right" vertical="center"/>
    </xf>
    <xf numFmtId="3" fontId="11" fillId="0" borderId="27" xfId="1" applyNumberFormat="1" applyFont="1" applyFill="1" applyBorder="1" applyAlignment="1" applyProtection="1">
      <alignment horizontal="right" vertical="center"/>
      <protection locked="0"/>
    </xf>
    <xf numFmtId="3" fontId="11" fillId="0" borderId="21" xfId="1" applyNumberFormat="1" applyFont="1" applyFill="1" applyBorder="1" applyAlignment="1" applyProtection="1">
      <alignment horizontal="right" vertical="center"/>
      <protection locked="0"/>
    </xf>
    <xf numFmtId="38" fontId="11" fillId="2" borderId="19" xfId="1" applyFont="1" applyFill="1" applyBorder="1" applyAlignment="1" applyProtection="1">
      <alignment horizontal="right" vertical="center"/>
    </xf>
    <xf numFmtId="38" fontId="4" fillId="2" borderId="42" xfId="1" applyFont="1" applyFill="1" applyBorder="1" applyAlignment="1" applyProtection="1">
      <alignment horizontal="right" vertical="center"/>
    </xf>
    <xf numFmtId="38" fontId="11" fillId="0" borderId="26" xfId="1" applyFont="1" applyFill="1" applyBorder="1" applyAlignment="1" applyProtection="1">
      <alignment horizontal="right" vertical="center"/>
      <protection locked="0"/>
    </xf>
    <xf numFmtId="38" fontId="11" fillId="2" borderId="44" xfId="1" applyFont="1" applyFill="1" applyBorder="1" applyAlignment="1" applyProtection="1">
      <alignment horizontal="right" vertical="center"/>
    </xf>
    <xf numFmtId="38" fontId="11" fillId="2" borderId="42" xfId="1" applyFont="1" applyFill="1" applyBorder="1" applyAlignment="1" applyProtection="1">
      <alignment horizontal="right" vertical="center"/>
    </xf>
    <xf numFmtId="38" fontId="11" fillId="2" borderId="8" xfId="1" applyFont="1" applyFill="1" applyBorder="1" applyAlignment="1" applyProtection="1">
      <alignment horizontal="right" vertical="center"/>
    </xf>
    <xf numFmtId="38" fontId="11" fillId="2" borderId="31" xfId="1" applyFont="1" applyFill="1" applyBorder="1" applyAlignment="1" applyProtection="1">
      <alignment horizontal="right" vertical="center"/>
    </xf>
    <xf numFmtId="38" fontId="11" fillId="2" borderId="43" xfId="1" applyFont="1" applyFill="1" applyBorder="1" applyAlignment="1" applyProtection="1">
      <alignment horizontal="right" vertical="center"/>
    </xf>
    <xf numFmtId="38" fontId="11" fillId="2" borderId="2" xfId="1" applyFont="1" applyFill="1" applyBorder="1" applyAlignment="1" applyProtection="1">
      <alignment horizontal="right" vertical="center"/>
    </xf>
    <xf numFmtId="0" fontId="4" fillId="0" borderId="42"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60" xfId="0" applyFont="1" applyBorder="1" applyAlignment="1" applyProtection="1">
      <alignment horizontal="center" vertical="center" wrapText="1"/>
      <protection locked="0"/>
    </xf>
    <xf numFmtId="0" fontId="4" fillId="0" borderId="61"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38" fontId="4" fillId="0" borderId="67" xfId="1" applyFont="1" applyBorder="1" applyAlignment="1" applyProtection="1">
      <alignment vertical="center"/>
      <protection locked="0"/>
    </xf>
    <xf numFmtId="38" fontId="4" fillId="0" borderId="65" xfId="1" applyFont="1" applyBorder="1" applyAlignment="1" applyProtection="1">
      <alignment vertical="center"/>
      <protection locked="0"/>
    </xf>
    <xf numFmtId="38" fontId="4" fillId="0" borderId="66" xfId="1" applyFont="1" applyBorder="1" applyAlignment="1" applyProtection="1">
      <alignment vertical="center"/>
      <protection locked="0"/>
    </xf>
    <xf numFmtId="38" fontId="4" fillId="0" borderId="7" xfId="1" applyFont="1" applyFill="1" applyBorder="1" applyAlignment="1" applyProtection="1">
      <alignment horizontal="right" vertical="center"/>
      <protection locked="0"/>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38" fontId="21" fillId="2" borderId="27" xfId="1" applyFont="1" applyFill="1" applyBorder="1" applyAlignment="1" applyProtection="1">
      <alignment horizontal="right" vertical="center"/>
    </xf>
    <xf numFmtId="38" fontId="21" fillId="2" borderId="21" xfId="1" applyFont="1" applyFill="1" applyBorder="1" applyAlignment="1" applyProtection="1">
      <alignment horizontal="right" vertical="center"/>
    </xf>
    <xf numFmtId="38" fontId="21" fillId="2" borderId="29" xfId="1" applyFont="1" applyFill="1" applyBorder="1" applyAlignment="1" applyProtection="1">
      <alignment horizontal="right" vertical="center"/>
    </xf>
    <xf numFmtId="38" fontId="21" fillId="2" borderId="28" xfId="1" applyFont="1" applyFill="1" applyBorder="1" applyAlignment="1" applyProtection="1">
      <alignment horizontal="right" vertical="center"/>
    </xf>
    <xf numFmtId="0" fontId="4" fillId="0" borderId="38"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38" fontId="4" fillId="2" borderId="1" xfId="1" applyFont="1" applyFill="1" applyBorder="1" applyAlignment="1" applyProtection="1">
      <alignment horizontal="right" vertical="center"/>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38" fontId="4" fillId="0" borderId="3" xfId="1" applyFont="1" applyFill="1" applyBorder="1" applyAlignment="1" applyProtection="1">
      <alignment horizontal="right" vertical="center"/>
      <protection locked="0"/>
    </xf>
    <xf numFmtId="0" fontId="4" fillId="0" borderId="34"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38" fontId="21" fillId="2" borderId="64" xfId="1" applyFont="1" applyFill="1" applyBorder="1" applyAlignment="1" applyProtection="1">
      <alignment horizontal="right" vertical="center"/>
    </xf>
    <xf numFmtId="38" fontId="4" fillId="2" borderId="8" xfId="1" applyFont="1" applyFill="1" applyBorder="1" applyAlignment="1" applyProtection="1">
      <alignment vertical="center"/>
      <protection locked="0"/>
    </xf>
    <xf numFmtId="38" fontId="4" fillId="2" borderId="31" xfId="1" applyFont="1" applyFill="1" applyBorder="1" applyAlignment="1" applyProtection="1">
      <alignment vertical="center"/>
      <protection locked="0"/>
    </xf>
    <xf numFmtId="38" fontId="4" fillId="2" borderId="10" xfId="1" applyFont="1" applyFill="1" applyBorder="1" applyAlignment="1" applyProtection="1">
      <alignment vertical="center"/>
      <protection locked="0"/>
    </xf>
    <xf numFmtId="38" fontId="4" fillId="2" borderId="11" xfId="1" applyFont="1" applyFill="1" applyBorder="1" applyAlignment="1" applyProtection="1">
      <alignment vertical="center"/>
      <protection locked="0"/>
    </xf>
    <xf numFmtId="38" fontId="4" fillId="2" borderId="57" xfId="1" applyFont="1" applyFill="1" applyBorder="1" applyAlignment="1" applyProtection="1">
      <alignment vertical="center"/>
      <protection locked="0"/>
    </xf>
    <xf numFmtId="38" fontId="5" fillId="0" borderId="0" xfId="1" applyFont="1" applyBorder="1" applyAlignment="1" applyProtection="1">
      <alignment horizontal="center" vertical="center"/>
      <protection locked="0"/>
    </xf>
    <xf numFmtId="38" fontId="5" fillId="0" borderId="37" xfId="1" applyFont="1" applyBorder="1" applyAlignment="1" applyProtection="1">
      <alignment horizontal="center" vertical="center"/>
      <protection locked="0"/>
    </xf>
    <xf numFmtId="38" fontId="5" fillId="0" borderId="17" xfId="1" applyFont="1" applyBorder="1" applyAlignment="1" applyProtection="1">
      <alignment horizontal="center" vertical="center"/>
      <protection locked="0"/>
    </xf>
    <xf numFmtId="38" fontId="5" fillId="0" borderId="13" xfId="1" applyFont="1" applyBorder="1" applyAlignment="1" applyProtection="1">
      <alignment horizontal="center" vertical="center" wrapText="1"/>
      <protection locked="0"/>
    </xf>
    <xf numFmtId="38" fontId="5" fillId="0" borderId="21" xfId="1" applyFont="1" applyBorder="1" applyAlignment="1" applyProtection="1">
      <alignment horizontal="center" vertical="center" wrapText="1"/>
      <protection locked="0"/>
    </xf>
    <xf numFmtId="38" fontId="5" fillId="0" borderId="25" xfId="1" applyFont="1" applyBorder="1" applyAlignment="1" applyProtection="1">
      <alignment horizontal="center" vertical="center" wrapText="1"/>
      <protection locked="0"/>
    </xf>
    <xf numFmtId="38" fontId="5" fillId="0" borderId="19" xfId="1" applyFont="1" applyBorder="1" applyAlignment="1" applyProtection="1">
      <alignment horizontal="center" vertical="center" wrapText="1"/>
      <protection locked="0"/>
    </xf>
    <xf numFmtId="38" fontId="5" fillId="0" borderId="32" xfId="1" applyFont="1" applyBorder="1" applyAlignment="1" applyProtection="1">
      <alignment horizontal="center" vertical="center" wrapText="1"/>
      <protection locked="0"/>
    </xf>
    <xf numFmtId="38" fontId="5" fillId="0" borderId="30" xfId="1" applyFont="1" applyBorder="1" applyAlignment="1" applyProtection="1">
      <alignment horizontal="center" vertical="center" wrapText="1"/>
      <protection locked="0"/>
    </xf>
    <xf numFmtId="38" fontId="5" fillId="0" borderId="24" xfId="1" applyFont="1" applyBorder="1" applyAlignment="1" applyProtection="1">
      <alignment horizontal="center" vertical="center" wrapText="1"/>
      <protection locked="0"/>
    </xf>
    <xf numFmtId="38" fontId="5" fillId="0" borderId="18" xfId="1" applyFont="1" applyBorder="1" applyAlignment="1" applyProtection="1">
      <alignment horizontal="center" vertical="center" wrapText="1"/>
      <protection locked="0"/>
    </xf>
    <xf numFmtId="38" fontId="5" fillId="3" borderId="10" xfId="1" applyFont="1" applyFill="1" applyBorder="1" applyAlignment="1" applyProtection="1">
      <alignment horizontal="center" vertical="center" wrapText="1"/>
      <protection locked="0"/>
    </xf>
    <xf numFmtId="38" fontId="5" fillId="3" borderId="11" xfId="1" applyFont="1" applyFill="1" applyBorder="1" applyAlignment="1" applyProtection="1">
      <alignment horizontal="center" vertical="center" wrapText="1"/>
      <protection locked="0"/>
    </xf>
    <xf numFmtId="38" fontId="5" fillId="3" borderId="12" xfId="1" applyFont="1" applyFill="1" applyBorder="1" applyAlignment="1" applyProtection="1">
      <alignment horizontal="center" vertical="center" wrapText="1"/>
      <protection locked="0"/>
    </xf>
    <xf numFmtId="38" fontId="5" fillId="0" borderId="10" xfId="1" applyFont="1" applyBorder="1" applyAlignment="1" applyProtection="1">
      <alignment horizontal="left" vertical="center"/>
      <protection locked="0"/>
    </xf>
    <xf numFmtId="38" fontId="5" fillId="0" borderId="57" xfId="1" applyFont="1" applyBorder="1" applyAlignment="1" applyProtection="1">
      <alignment horizontal="left" vertical="center"/>
      <protection locked="0"/>
    </xf>
    <xf numFmtId="38" fontId="5" fillId="0" borderId="38" xfId="1" applyFont="1" applyBorder="1" applyAlignment="1" applyProtection="1">
      <alignment horizontal="center" vertical="center"/>
      <protection locked="0"/>
    </xf>
    <xf numFmtId="38" fontId="5" fillId="0" borderId="46" xfId="1" applyFont="1" applyBorder="1" applyAlignment="1" applyProtection="1">
      <alignment horizontal="center" vertical="center"/>
      <protection locked="0"/>
    </xf>
    <xf numFmtId="38" fontId="5" fillId="0" borderId="1" xfId="1" applyFont="1" applyBorder="1" applyAlignment="1" applyProtection="1">
      <alignment horizontal="center" vertical="center" wrapText="1"/>
      <protection locked="0"/>
    </xf>
    <xf numFmtId="38" fontId="5" fillId="0" borderId="8" xfId="1" applyFont="1" applyBorder="1" applyAlignment="1" applyProtection="1">
      <alignment horizontal="center" vertical="center" wrapText="1"/>
      <protection locked="0"/>
    </xf>
    <xf numFmtId="38" fontId="20" fillId="0" borderId="47" xfId="1" applyFont="1" applyBorder="1" applyAlignment="1" applyProtection="1">
      <alignment horizontal="center" vertical="center" wrapText="1"/>
      <protection locked="0"/>
    </xf>
    <xf numFmtId="38" fontId="20" fillId="0" borderId="48" xfId="1" applyFont="1" applyBorder="1" applyAlignment="1" applyProtection="1">
      <alignment horizontal="center" vertical="center" wrapText="1"/>
      <protection locked="0"/>
    </xf>
    <xf numFmtId="38" fontId="20" fillId="0" borderId="32" xfId="1" applyFont="1" applyBorder="1" applyAlignment="1" applyProtection="1">
      <alignment horizontal="center" vertical="center" wrapText="1"/>
      <protection locked="0"/>
    </xf>
    <xf numFmtId="38" fontId="5" fillId="0" borderId="10" xfId="1" applyFont="1" applyBorder="1" applyAlignment="1" applyProtection="1">
      <alignment horizontal="center" vertical="center" wrapText="1"/>
      <protection locked="0"/>
    </xf>
    <xf numFmtId="38" fontId="5" fillId="0" borderId="11" xfId="1" applyFont="1" applyBorder="1" applyAlignment="1" applyProtection="1">
      <alignment horizontal="center" vertical="center" wrapText="1"/>
      <protection locked="0"/>
    </xf>
    <xf numFmtId="38" fontId="5" fillId="0" borderId="12" xfId="1" applyFont="1" applyBorder="1" applyAlignment="1" applyProtection="1">
      <alignment horizontal="center" vertical="center" wrapText="1"/>
      <protection locked="0"/>
    </xf>
    <xf numFmtId="38" fontId="5" fillId="0" borderId="23" xfId="1" applyFont="1" applyBorder="1" applyAlignment="1" applyProtection="1">
      <alignment horizontal="left" vertical="center"/>
      <protection locked="0"/>
    </xf>
    <xf numFmtId="38" fontId="5" fillId="0" borderId="11" xfId="1" applyFont="1" applyBorder="1" applyAlignment="1" applyProtection="1">
      <alignment horizontal="left" vertical="center"/>
      <protection locked="0"/>
    </xf>
    <xf numFmtId="38" fontId="5" fillId="0" borderId="12" xfId="1" applyFont="1" applyBorder="1" applyAlignment="1" applyProtection="1">
      <alignment horizontal="left" vertical="center"/>
      <protection locked="0"/>
    </xf>
    <xf numFmtId="38" fontId="5" fillId="0" borderId="13" xfId="1" applyFont="1" applyBorder="1" applyAlignment="1" applyProtection="1">
      <alignment horizontal="center" vertical="center"/>
      <protection locked="0"/>
    </xf>
    <xf numFmtId="38" fontId="5" fillId="0" borderId="21" xfId="1" applyFont="1" applyBorder="1" applyAlignment="1" applyProtection="1">
      <alignment horizontal="center" vertical="center"/>
      <protection locked="0"/>
    </xf>
    <xf numFmtId="38" fontId="5" fillId="0" borderId="10" xfId="1" applyFont="1" applyBorder="1" applyAlignment="1" applyProtection="1">
      <alignment horizontal="center" vertical="center"/>
      <protection locked="0"/>
    </xf>
    <xf numFmtId="38" fontId="5" fillId="0" borderId="29" xfId="1" applyFont="1" applyBorder="1" applyAlignment="1" applyProtection="1">
      <alignment horizontal="center" vertical="center"/>
      <protection locked="0"/>
    </xf>
    <xf numFmtId="38" fontId="5" fillId="0" borderId="74" xfId="1" applyFont="1" applyBorder="1" applyAlignment="1" applyProtection="1">
      <alignment horizontal="center" vertical="center" wrapText="1"/>
      <protection locked="0"/>
    </xf>
    <xf numFmtId="38" fontId="5" fillId="0" borderId="75" xfId="1" applyFont="1" applyBorder="1" applyAlignment="1" applyProtection="1">
      <alignment horizontal="center" vertical="center" wrapText="1"/>
      <protection locked="0"/>
    </xf>
    <xf numFmtId="38" fontId="8" fillId="0" borderId="25" xfId="1" applyFont="1" applyBorder="1" applyAlignment="1" applyProtection="1">
      <alignment horizontal="center" vertical="center" wrapText="1"/>
      <protection locked="0"/>
    </xf>
    <xf numFmtId="38" fontId="8" fillId="0" borderId="19" xfId="1" applyFont="1" applyBorder="1" applyAlignment="1" applyProtection="1">
      <alignment horizontal="center" vertical="center" wrapText="1"/>
      <protection locked="0"/>
    </xf>
    <xf numFmtId="38" fontId="4" fillId="3" borderId="76" xfId="0" applyNumberFormat="1"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cellXfs>
  <cellStyles count="15">
    <cellStyle name="パーセント 2" xfId="5" xr:uid="{00000000-0005-0000-0000-000000000000}"/>
    <cellStyle name="桁区切り" xfId="1" builtinId="6"/>
    <cellStyle name="桁区切り 2" xfId="6" xr:uid="{00000000-0005-0000-0000-000002000000}"/>
    <cellStyle name="桁区切り 3" xfId="7" xr:uid="{00000000-0005-0000-0000-000003000000}"/>
    <cellStyle name="桁区切り 4" xfId="8" xr:uid="{00000000-0005-0000-0000-000004000000}"/>
    <cellStyle name="通貨 2" xfId="2" xr:uid="{00000000-0005-0000-0000-000005000000}"/>
    <cellStyle name="標準" xfId="0" builtinId="0"/>
    <cellStyle name="標準 2" xfId="3" xr:uid="{00000000-0005-0000-0000-000007000000}"/>
    <cellStyle name="標準 3" xfId="9" xr:uid="{00000000-0005-0000-0000-000008000000}"/>
    <cellStyle name="標準 4" xfId="10" xr:uid="{00000000-0005-0000-0000-000009000000}"/>
    <cellStyle name="標準 4 2" xfId="11" xr:uid="{00000000-0005-0000-0000-00000A000000}"/>
    <cellStyle name="標準 5" xfId="12" xr:uid="{00000000-0005-0000-0000-00000B000000}"/>
    <cellStyle name="標準 6" xfId="13" xr:uid="{00000000-0005-0000-0000-00000C000000}"/>
    <cellStyle name="標準 7" xfId="4" xr:uid="{00000000-0005-0000-0000-00000D000000}"/>
    <cellStyle name="標準 8" xfId="14"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28575</xdr:colOff>
      <xdr:row>15</xdr:row>
      <xdr:rowOff>0</xdr:rowOff>
    </xdr:from>
    <xdr:to>
      <xdr:col>6</xdr:col>
      <xdr:colOff>190500</xdr:colOff>
      <xdr:row>17</xdr:row>
      <xdr:rowOff>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2771775" y="2571750"/>
          <a:ext cx="1533525" cy="3429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15</xdr:row>
      <xdr:rowOff>0</xdr:rowOff>
    </xdr:from>
    <xdr:to>
      <xdr:col>6</xdr:col>
      <xdr:colOff>190500</xdr:colOff>
      <xdr:row>17</xdr:row>
      <xdr:rowOff>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771775" y="2571750"/>
          <a:ext cx="1533525" cy="3429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R40"/>
  <sheetViews>
    <sheetView view="pageBreakPreview" topLeftCell="A7" zoomScaleNormal="100" zoomScaleSheetLayoutView="100" workbookViewId="0">
      <selection activeCell="AD17" sqref="AD17:AE17"/>
    </sheetView>
  </sheetViews>
  <sheetFormatPr defaultColWidth="9" defaultRowHeight="13.5"/>
  <cols>
    <col min="1" max="16384" width="9" style="82"/>
  </cols>
  <sheetData>
    <row r="3" spans="1:18" ht="18.75">
      <c r="A3" s="114" t="s">
        <v>81</v>
      </c>
      <c r="B3" s="114"/>
      <c r="C3" s="114"/>
      <c r="D3" s="114"/>
      <c r="E3" s="114"/>
      <c r="F3" s="114"/>
      <c r="G3" s="114"/>
      <c r="H3" s="114"/>
      <c r="I3" s="114"/>
      <c r="J3" s="114" t="s">
        <v>81</v>
      </c>
      <c r="K3" s="114"/>
      <c r="L3" s="114"/>
      <c r="M3" s="114"/>
      <c r="N3" s="114"/>
      <c r="O3" s="114"/>
      <c r="P3" s="114"/>
      <c r="Q3" s="114"/>
      <c r="R3" s="114"/>
    </row>
    <row r="4" spans="1:18" ht="18.75">
      <c r="A4" s="88"/>
      <c r="B4" s="88"/>
      <c r="C4" s="88"/>
      <c r="D4" s="88"/>
      <c r="E4" s="88"/>
      <c r="F4" s="88"/>
      <c r="G4" s="88"/>
      <c r="H4" s="88"/>
      <c r="I4" s="88"/>
      <c r="J4" s="88"/>
      <c r="K4" s="88"/>
      <c r="L4" s="88"/>
      <c r="M4" s="88"/>
      <c r="N4" s="88"/>
      <c r="O4" s="88"/>
      <c r="P4" s="88"/>
      <c r="Q4" s="88"/>
      <c r="R4" s="88"/>
    </row>
    <row r="5" spans="1:18" ht="18.75">
      <c r="A5" s="88"/>
      <c r="B5" s="88"/>
      <c r="C5" s="88"/>
      <c r="D5" s="88"/>
      <c r="E5" s="88"/>
      <c r="F5" s="88"/>
      <c r="G5" s="88"/>
      <c r="H5" s="88"/>
      <c r="I5" s="88"/>
      <c r="J5" s="88"/>
      <c r="K5" s="88"/>
      <c r="L5" s="88"/>
      <c r="M5" s="88"/>
      <c r="N5" s="88"/>
      <c r="O5" s="88"/>
      <c r="P5" s="88"/>
      <c r="Q5" s="88"/>
      <c r="R5" s="88"/>
    </row>
    <row r="9" spans="1:18" ht="18.75">
      <c r="A9" s="86"/>
      <c r="B9" s="86"/>
      <c r="C9" s="87" t="s">
        <v>80</v>
      </c>
      <c r="D9" s="115">
        <f>'請求書（12月）'!F14</f>
        <v>2605100</v>
      </c>
      <c r="E9" s="115"/>
      <c r="F9" s="115"/>
      <c r="G9" s="87" t="s">
        <v>60</v>
      </c>
      <c r="H9" s="86"/>
      <c r="I9" s="86"/>
      <c r="J9" s="86"/>
      <c r="K9" s="86"/>
      <c r="L9" s="87" t="s">
        <v>80</v>
      </c>
      <c r="M9" s="115">
        <f>'請求書（1月）'!F14</f>
        <v>2605100</v>
      </c>
      <c r="N9" s="115"/>
      <c r="O9" s="115"/>
      <c r="P9" s="87" t="s">
        <v>60</v>
      </c>
      <c r="Q9" s="86"/>
      <c r="R9" s="86"/>
    </row>
    <row r="14" spans="1:18" ht="14.25">
      <c r="A14" s="84"/>
      <c r="B14" s="84"/>
      <c r="C14" s="85" t="s">
        <v>79</v>
      </c>
      <c r="D14" s="116" t="str">
        <f>IF(MID('請求書（12月）'!A2,8,1)="分",LEFT('請求書（12月）'!A2,8),LEFT('請求書（12月）'!A2,9))</f>
        <v>令和６年度12月分</v>
      </c>
      <c r="E14" s="116"/>
      <c r="F14" s="84" t="s">
        <v>78</v>
      </c>
      <c r="G14" s="84"/>
      <c r="H14" s="84"/>
      <c r="I14" s="84"/>
      <c r="J14" s="84"/>
      <c r="K14" s="84"/>
      <c r="L14" s="85" t="s">
        <v>79</v>
      </c>
      <c r="M14" s="116" t="str">
        <f>IF(MID('請求書（1月）'!A2,8,1)="分",LEFT('請求書（1月）'!A2,8),LEFT('請求書（1月）'!A2,9))</f>
        <v>令和６年度1月分</v>
      </c>
      <c r="N14" s="116"/>
      <c r="O14" s="84" t="s">
        <v>78</v>
      </c>
      <c r="P14" s="84"/>
      <c r="Q14" s="84"/>
      <c r="R14" s="84"/>
    </row>
    <row r="15" spans="1:18" ht="14.25">
      <c r="A15" s="84"/>
      <c r="B15" s="84"/>
      <c r="C15" s="84"/>
      <c r="D15" s="84"/>
      <c r="E15" s="84"/>
      <c r="F15" s="84"/>
      <c r="G15" s="84"/>
      <c r="H15" s="84"/>
      <c r="I15" s="84"/>
      <c r="J15" s="84"/>
      <c r="K15" s="84"/>
      <c r="L15" s="84"/>
      <c r="M15" s="84"/>
      <c r="N15" s="84"/>
      <c r="O15" s="84"/>
      <c r="P15" s="84"/>
      <c r="Q15" s="84"/>
      <c r="R15" s="84"/>
    </row>
    <row r="16" spans="1:18" ht="14.25">
      <c r="A16" s="84"/>
      <c r="B16" s="84"/>
      <c r="C16" s="84"/>
      <c r="D16" s="84"/>
      <c r="E16" s="84"/>
      <c r="F16" s="84"/>
      <c r="G16" s="84"/>
      <c r="H16" s="84"/>
      <c r="I16" s="84"/>
      <c r="J16" s="84"/>
      <c r="K16" s="84"/>
      <c r="L16" s="84"/>
      <c r="M16" s="84"/>
      <c r="N16" s="84"/>
      <c r="O16" s="84"/>
      <c r="P16" s="84"/>
      <c r="Q16" s="84"/>
      <c r="R16" s="84"/>
    </row>
    <row r="17" spans="1:18" ht="14.25">
      <c r="A17" s="84"/>
      <c r="B17" s="84"/>
      <c r="C17" s="84"/>
      <c r="D17" s="84"/>
      <c r="E17" s="84"/>
      <c r="F17" s="84"/>
      <c r="G17" s="84"/>
      <c r="H17" s="84"/>
      <c r="I17" s="84"/>
      <c r="J17" s="84"/>
      <c r="K17" s="84"/>
      <c r="L17" s="84"/>
      <c r="M17" s="84"/>
      <c r="N17" s="84"/>
      <c r="O17" s="84"/>
      <c r="P17" s="84"/>
      <c r="Q17" s="84"/>
      <c r="R17" s="84"/>
    </row>
    <row r="20" spans="1:18" ht="14.25">
      <c r="B20" s="84" t="s">
        <v>77</v>
      </c>
      <c r="K20" s="84" t="s">
        <v>77</v>
      </c>
    </row>
    <row r="28" spans="1:18" ht="14.25">
      <c r="B28" s="84" t="s">
        <v>113</v>
      </c>
      <c r="K28" s="84" t="s">
        <v>113</v>
      </c>
    </row>
    <row r="34" spans="5:18" ht="14.25">
      <c r="E34" s="84" t="s">
        <v>72</v>
      </c>
      <c r="F34" s="84"/>
      <c r="G34" s="84"/>
      <c r="I34" s="84"/>
      <c r="N34" s="83" t="str">
        <f>E34</f>
        <v>一般社団法人　クララ</v>
      </c>
      <c r="O34" s="84"/>
      <c r="P34" s="84"/>
      <c r="R34" s="84"/>
    </row>
    <row r="35" spans="5:18" ht="14.25">
      <c r="E35" s="84"/>
      <c r="F35" s="84"/>
      <c r="G35" s="84"/>
      <c r="I35" s="84"/>
      <c r="N35" s="84"/>
      <c r="O35" s="84"/>
      <c r="P35" s="84"/>
      <c r="R35" s="84"/>
    </row>
    <row r="36" spans="5:18" ht="14.25">
      <c r="E36" s="84" t="s">
        <v>76</v>
      </c>
      <c r="F36" s="84"/>
      <c r="G36" s="84"/>
      <c r="I36" s="84"/>
      <c r="N36" s="83" t="str">
        <f>E36</f>
        <v>守山市守山六丁目９－41</v>
      </c>
      <c r="O36" s="84"/>
      <c r="P36" s="84"/>
      <c r="R36" s="84"/>
    </row>
    <row r="37" spans="5:18" ht="14.25">
      <c r="E37" s="84"/>
      <c r="F37" s="84"/>
      <c r="G37" s="84"/>
      <c r="I37" s="84"/>
      <c r="N37" s="84"/>
      <c r="O37" s="84"/>
      <c r="P37" s="84"/>
      <c r="R37" s="84"/>
    </row>
    <row r="38" spans="5:18" ht="14.25">
      <c r="E38" s="84"/>
      <c r="F38" s="84"/>
      <c r="G38" s="84" t="s">
        <v>75</v>
      </c>
      <c r="I38" s="84"/>
      <c r="N38" s="84"/>
      <c r="O38" s="84"/>
      <c r="P38" s="83" t="str">
        <f>G38</f>
        <v>代表理事　梅村　忠生</v>
      </c>
      <c r="R38" s="84"/>
    </row>
    <row r="40" spans="5:18" ht="14.25">
      <c r="G40" s="84" t="s">
        <v>74</v>
      </c>
      <c r="P40" s="83" t="str">
        <f>G40</f>
        <v>クララふたば保育園</v>
      </c>
    </row>
  </sheetData>
  <mergeCells count="6">
    <mergeCell ref="A3:I3"/>
    <mergeCell ref="J3:R3"/>
    <mergeCell ref="D9:F9"/>
    <mergeCell ref="M9:O9"/>
    <mergeCell ref="D14:E14"/>
    <mergeCell ref="M14:N1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R40"/>
  <sheetViews>
    <sheetView view="pageBreakPreview" zoomScaleNormal="100" zoomScaleSheetLayoutView="100" workbookViewId="0">
      <selection activeCell="CI17" sqref="CI17:CM17"/>
    </sheetView>
  </sheetViews>
  <sheetFormatPr defaultColWidth="9" defaultRowHeight="13.5"/>
  <cols>
    <col min="1" max="16384" width="9" style="82"/>
  </cols>
  <sheetData>
    <row r="3" spans="1:18" ht="18.75">
      <c r="A3" s="114" t="s">
        <v>81</v>
      </c>
      <c r="B3" s="114"/>
      <c r="C3" s="114"/>
      <c r="D3" s="114"/>
      <c r="E3" s="114"/>
      <c r="F3" s="114"/>
      <c r="G3" s="114"/>
      <c r="H3" s="114"/>
      <c r="I3" s="114"/>
      <c r="J3" s="114" t="s">
        <v>81</v>
      </c>
      <c r="K3" s="114"/>
      <c r="L3" s="114"/>
      <c r="M3" s="114"/>
      <c r="N3" s="114"/>
      <c r="O3" s="114"/>
      <c r="P3" s="114"/>
      <c r="Q3" s="114"/>
      <c r="R3" s="114"/>
    </row>
    <row r="4" spans="1:18" ht="18.75">
      <c r="A4" s="88"/>
      <c r="B4" s="88"/>
      <c r="C4" s="88"/>
      <c r="D4" s="88"/>
      <c r="E4" s="88"/>
      <c r="F4" s="88"/>
      <c r="G4" s="88"/>
      <c r="H4" s="88"/>
      <c r="I4" s="88"/>
      <c r="J4" s="88"/>
      <c r="K4" s="88"/>
      <c r="L4" s="88"/>
      <c r="M4" s="88"/>
      <c r="N4" s="88"/>
      <c r="O4" s="88"/>
      <c r="P4" s="88"/>
      <c r="Q4" s="88"/>
      <c r="R4" s="88"/>
    </row>
    <row r="5" spans="1:18" ht="18.75">
      <c r="A5" s="88"/>
      <c r="B5" s="88"/>
      <c r="C5" s="88"/>
      <c r="D5" s="88"/>
      <c r="E5" s="88"/>
      <c r="F5" s="88"/>
      <c r="G5" s="88"/>
      <c r="H5" s="88"/>
      <c r="I5" s="88"/>
      <c r="J5" s="88"/>
      <c r="K5" s="88"/>
      <c r="L5" s="88"/>
      <c r="M5" s="88"/>
      <c r="N5" s="88"/>
      <c r="O5" s="88"/>
      <c r="P5" s="88"/>
      <c r="Q5" s="88"/>
      <c r="R5" s="88"/>
    </row>
    <row r="9" spans="1:18" ht="18.75">
      <c r="A9" s="86"/>
      <c r="B9" s="86"/>
      <c r="C9" s="87" t="s">
        <v>80</v>
      </c>
      <c r="D9" s="115">
        <f>'請求書（12月）'!F14</f>
        <v>2605100</v>
      </c>
      <c r="E9" s="115"/>
      <c r="F9" s="115"/>
      <c r="G9" s="87" t="s">
        <v>60</v>
      </c>
      <c r="H9" s="86"/>
      <c r="I9" s="86"/>
      <c r="J9" s="86"/>
      <c r="K9" s="86"/>
      <c r="L9" s="87" t="s">
        <v>80</v>
      </c>
      <c r="M9" s="115">
        <f>'請求書（1月）'!F14</f>
        <v>2605100</v>
      </c>
      <c r="N9" s="115"/>
      <c r="O9" s="115"/>
      <c r="P9" s="87" t="s">
        <v>60</v>
      </c>
      <c r="Q9" s="86"/>
      <c r="R9" s="86"/>
    </row>
    <row r="14" spans="1:18" ht="14.25">
      <c r="A14" s="84"/>
      <c r="B14" s="84"/>
      <c r="C14" s="85" t="s">
        <v>79</v>
      </c>
      <c r="D14" s="116" t="str">
        <f>IF(MID('請求書（12月）'!A2,8,1)="分",LEFT('請求書（12月）'!A2,8),LEFT('請求書（12月）'!A2,9))</f>
        <v>令和６年度12月分</v>
      </c>
      <c r="E14" s="116"/>
      <c r="F14" s="84" t="s">
        <v>78</v>
      </c>
      <c r="G14" s="84"/>
      <c r="H14" s="84"/>
      <c r="I14" s="84"/>
      <c r="J14" s="84"/>
      <c r="K14" s="84"/>
      <c r="L14" s="85" t="s">
        <v>79</v>
      </c>
      <c r="M14" s="116" t="str">
        <f>IF(MID('請求書（1月）'!A2,8,1)="分",LEFT('請求書（1月）'!A2,8),LEFT('請求書（1月）'!A2,9))</f>
        <v>令和６年度1月分</v>
      </c>
      <c r="N14" s="116"/>
      <c r="O14" s="84" t="s">
        <v>78</v>
      </c>
      <c r="P14" s="84"/>
      <c r="Q14" s="84"/>
      <c r="R14" s="84"/>
    </row>
    <row r="15" spans="1:18" ht="14.25">
      <c r="A15" s="84"/>
      <c r="B15" s="84"/>
      <c r="C15" s="84"/>
      <c r="D15" s="84"/>
      <c r="E15" s="84"/>
      <c r="F15" s="84"/>
      <c r="G15" s="84"/>
      <c r="H15" s="84"/>
      <c r="I15" s="84"/>
      <c r="J15" s="84"/>
      <c r="K15" s="84"/>
      <c r="L15" s="84"/>
      <c r="M15" s="84"/>
      <c r="N15" s="84"/>
      <c r="O15" s="84"/>
      <c r="P15" s="84"/>
      <c r="Q15" s="84"/>
      <c r="R15" s="84"/>
    </row>
    <row r="16" spans="1:18" ht="14.25">
      <c r="A16" s="84"/>
      <c r="B16" s="84"/>
      <c r="C16" s="84"/>
      <c r="D16" s="84"/>
      <c r="E16" s="84"/>
      <c r="F16" s="84"/>
      <c r="G16" s="84"/>
      <c r="H16" s="84"/>
      <c r="I16" s="84"/>
      <c r="J16" s="84"/>
      <c r="K16" s="84"/>
      <c r="L16" s="84"/>
      <c r="M16" s="84"/>
      <c r="N16" s="84"/>
      <c r="O16" s="84"/>
      <c r="P16" s="84"/>
      <c r="Q16" s="84"/>
      <c r="R16" s="84"/>
    </row>
    <row r="17" spans="1:18" ht="14.25">
      <c r="A17" s="84"/>
      <c r="B17" s="84"/>
      <c r="C17" s="84"/>
      <c r="D17" s="84"/>
      <c r="E17" s="84"/>
      <c r="F17" s="84"/>
      <c r="G17" s="84"/>
      <c r="H17" s="84"/>
      <c r="I17" s="84"/>
      <c r="J17" s="84"/>
      <c r="K17" s="84"/>
      <c r="L17" s="84"/>
      <c r="M17" s="84"/>
      <c r="N17" s="84"/>
      <c r="O17" s="84"/>
      <c r="P17" s="84"/>
      <c r="Q17" s="84"/>
      <c r="R17" s="84"/>
    </row>
    <row r="20" spans="1:18" ht="14.25">
      <c r="B20" s="117">
        <v>45627</v>
      </c>
      <c r="C20" s="118"/>
      <c r="K20" s="117">
        <v>45627</v>
      </c>
      <c r="L20" s="118"/>
    </row>
    <row r="28" spans="1:18" ht="14.25">
      <c r="B28" s="84" t="s">
        <v>113</v>
      </c>
      <c r="K28" s="84" t="s">
        <v>113</v>
      </c>
    </row>
    <row r="34" spans="5:18" ht="14.25">
      <c r="E34" s="84" t="s">
        <v>72</v>
      </c>
      <c r="F34" s="84"/>
      <c r="G34" s="84"/>
      <c r="I34" s="84"/>
      <c r="N34" s="83" t="str">
        <f>E34</f>
        <v>一般社団法人　クララ</v>
      </c>
      <c r="O34" s="84"/>
      <c r="P34" s="84"/>
      <c r="R34" s="84"/>
    </row>
    <row r="35" spans="5:18" ht="14.25">
      <c r="E35" s="84"/>
      <c r="F35" s="84"/>
      <c r="G35" s="84"/>
      <c r="I35" s="84"/>
      <c r="N35" s="84"/>
      <c r="O35" s="84"/>
      <c r="P35" s="84"/>
      <c r="R35" s="84"/>
    </row>
    <row r="36" spans="5:18" ht="14.25">
      <c r="E36" s="84" t="s">
        <v>76</v>
      </c>
      <c r="F36" s="84"/>
      <c r="G36" s="84"/>
      <c r="I36" s="84"/>
      <c r="N36" s="83" t="str">
        <f>E36</f>
        <v>守山市守山六丁目９－41</v>
      </c>
      <c r="O36" s="84"/>
      <c r="P36" s="84"/>
      <c r="R36" s="84"/>
    </row>
    <row r="37" spans="5:18" ht="14.25">
      <c r="E37" s="84"/>
      <c r="F37" s="84"/>
      <c r="G37" s="84"/>
      <c r="I37" s="84"/>
      <c r="N37" s="84"/>
      <c r="O37" s="84"/>
      <c r="P37" s="84"/>
      <c r="R37" s="84"/>
    </row>
    <row r="38" spans="5:18" ht="14.25">
      <c r="E38" s="84"/>
      <c r="F38" s="84"/>
      <c r="G38" s="84" t="s">
        <v>75</v>
      </c>
      <c r="I38" s="84"/>
      <c r="N38" s="84"/>
      <c r="O38" s="84"/>
      <c r="P38" s="83" t="str">
        <f>G38</f>
        <v>代表理事　梅村　忠生</v>
      </c>
      <c r="R38" s="84"/>
    </row>
    <row r="40" spans="5:18" ht="14.25">
      <c r="G40" s="84" t="s">
        <v>74</v>
      </c>
      <c r="P40" s="83" t="str">
        <f>G40</f>
        <v>クララふたば保育園</v>
      </c>
    </row>
  </sheetData>
  <mergeCells count="8">
    <mergeCell ref="B20:C20"/>
    <mergeCell ref="K20:L20"/>
    <mergeCell ref="A3:I3"/>
    <mergeCell ref="J3:R3"/>
    <mergeCell ref="D9:F9"/>
    <mergeCell ref="M9:O9"/>
    <mergeCell ref="D14:E14"/>
    <mergeCell ref="M14:N14"/>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K35"/>
  <sheetViews>
    <sheetView view="pageBreakPreview" zoomScaleNormal="80" zoomScaleSheetLayoutView="100" workbookViewId="0">
      <selection activeCell="CI17" sqref="CI17:CM17"/>
    </sheetView>
  </sheetViews>
  <sheetFormatPr defaultColWidth="9" defaultRowHeight="13.5"/>
  <cols>
    <col min="1" max="2" width="4.75" style="81" customWidth="1"/>
    <col min="3" max="3" width="7.875" style="81" customWidth="1"/>
    <col min="4" max="4" width="12.125" style="81" customWidth="1"/>
    <col min="5" max="8" width="17.25" style="81" customWidth="1"/>
    <col min="9" max="9" width="11.75" style="81" customWidth="1"/>
    <col min="10" max="10" width="9.875" style="81" customWidth="1"/>
    <col min="11" max="16384" width="9" style="81"/>
  </cols>
  <sheetData>
    <row r="1" spans="1:11" ht="8.25" customHeight="1"/>
    <row r="2" spans="1:11" ht="21" customHeight="1">
      <c r="A2" s="119" t="s">
        <v>126</v>
      </c>
      <c r="B2" s="119"/>
      <c r="C2" s="119"/>
      <c r="D2" s="119"/>
      <c r="E2" s="119"/>
      <c r="F2" s="119"/>
      <c r="G2" s="119"/>
      <c r="H2" s="119"/>
    </row>
    <row r="3" spans="1:11" ht="12" customHeight="1"/>
    <row r="4" spans="1:11" ht="43.5" customHeight="1">
      <c r="A4" s="120" t="s">
        <v>127</v>
      </c>
      <c r="B4" s="120"/>
      <c r="C4" s="120"/>
      <c r="D4" s="120"/>
      <c r="E4" s="120"/>
      <c r="F4" s="120"/>
      <c r="G4" s="120"/>
      <c r="H4" s="120"/>
      <c r="I4" s="57"/>
    </row>
    <row r="5" spans="1:11" ht="9" customHeight="1"/>
    <row r="6" spans="1:11" ht="17.25" customHeight="1">
      <c r="A6" s="121" t="s">
        <v>128</v>
      </c>
      <c r="B6" s="121"/>
      <c r="C6" s="121"/>
      <c r="D6" s="121"/>
    </row>
    <row r="7" spans="1:11" ht="17.25" hidden="1" customHeight="1">
      <c r="B7" s="81">
        <v>12</v>
      </c>
      <c r="C7" s="122"/>
      <c r="D7" s="122"/>
      <c r="E7" s="122"/>
      <c r="F7" s="122"/>
      <c r="G7" s="122"/>
    </row>
    <row r="8" spans="1:11" ht="17.25" customHeight="1">
      <c r="C8" s="80" t="s">
        <v>72</v>
      </c>
      <c r="D8" s="80"/>
      <c r="E8" s="80"/>
      <c r="F8" s="80"/>
      <c r="G8" s="80"/>
    </row>
    <row r="9" spans="1:11" ht="17.25" customHeight="1">
      <c r="B9" s="58"/>
      <c r="C9" s="81" t="s">
        <v>112</v>
      </c>
      <c r="F9" s="58"/>
      <c r="G9" s="80"/>
    </row>
    <row r="10" spans="1:11" ht="17.25" customHeight="1">
      <c r="C10" s="122" t="s">
        <v>111</v>
      </c>
      <c r="D10" s="122"/>
      <c r="E10" s="122"/>
      <c r="F10" s="122"/>
      <c r="G10" s="80"/>
    </row>
    <row r="12" spans="1:11">
      <c r="G12" s="81" t="s">
        <v>114</v>
      </c>
    </row>
    <row r="13" spans="1:11" ht="9" customHeight="1" thickBot="1"/>
    <row r="14" spans="1:11" ht="24.75" customHeight="1" thickBot="1">
      <c r="D14" s="123" t="s">
        <v>59</v>
      </c>
      <c r="E14" s="123"/>
      <c r="F14" s="98">
        <f>H34</f>
        <v>2605100</v>
      </c>
      <c r="G14" s="59" t="s">
        <v>60</v>
      </c>
      <c r="J14" s="99">
        <v>12</v>
      </c>
      <c r="K14" s="81" t="s">
        <v>35</v>
      </c>
    </row>
    <row r="15" spans="1:11" ht="6.75" customHeight="1">
      <c r="E15" s="97"/>
      <c r="F15" s="97"/>
    </row>
    <row r="16" spans="1:11">
      <c r="E16" s="96" t="s">
        <v>110</v>
      </c>
      <c r="F16" s="95">
        <f>H32</f>
        <v>3249050</v>
      </c>
      <c r="J16" s="81" t="s">
        <v>115</v>
      </c>
    </row>
    <row r="17" spans="1:8">
      <c r="E17" s="96" t="s">
        <v>109</v>
      </c>
      <c r="F17" s="95">
        <f>H33</f>
        <v>643950</v>
      </c>
    </row>
    <row r="19" spans="1:8" s="79" customFormat="1" ht="27" customHeight="1">
      <c r="A19" s="124" t="s">
        <v>108</v>
      </c>
      <c r="B19" s="125"/>
      <c r="C19" s="128" t="s">
        <v>107</v>
      </c>
      <c r="D19" s="129"/>
      <c r="E19" s="93" t="s">
        <v>106</v>
      </c>
      <c r="F19" s="93" t="s">
        <v>105</v>
      </c>
      <c r="G19" s="94" t="s">
        <v>104</v>
      </c>
      <c r="H19" s="93" t="s">
        <v>103</v>
      </c>
    </row>
    <row r="20" spans="1:8" ht="30.75" customHeight="1">
      <c r="A20" s="126"/>
      <c r="B20" s="127"/>
      <c r="C20" s="130" t="s">
        <v>102</v>
      </c>
      <c r="D20" s="131"/>
      <c r="E20" s="100">
        <v>0.06</v>
      </c>
      <c r="F20" s="101">
        <f>単価計算!G5</f>
        <v>19</v>
      </c>
      <c r="G20" s="102" t="s">
        <v>116</v>
      </c>
      <c r="H20" s="103">
        <f>単価計算!H5</f>
        <v>15</v>
      </c>
    </row>
    <row r="22" spans="1:8">
      <c r="A22" s="81" t="s">
        <v>101</v>
      </c>
    </row>
    <row r="23" spans="1:8" s="79" customFormat="1" ht="34.5" customHeight="1">
      <c r="A23" s="132" t="s">
        <v>100</v>
      </c>
      <c r="B23" s="132"/>
      <c r="C23" s="128" t="s">
        <v>99</v>
      </c>
      <c r="D23" s="129"/>
      <c r="E23" s="93" t="s">
        <v>98</v>
      </c>
      <c r="F23" s="94" t="s">
        <v>97</v>
      </c>
      <c r="G23" s="94" t="s">
        <v>96</v>
      </c>
      <c r="H23" s="93" t="s">
        <v>95</v>
      </c>
    </row>
    <row r="24" spans="1:8" ht="23.25" customHeight="1">
      <c r="A24" s="132" t="s">
        <v>94</v>
      </c>
      <c r="B24" s="132"/>
      <c r="C24" s="133" t="s">
        <v>93</v>
      </c>
      <c r="D24" s="132" t="s">
        <v>91</v>
      </c>
      <c r="E24" s="89" t="s">
        <v>89</v>
      </c>
      <c r="F24" s="90">
        <f>SUMIF(計算表!G4:BB4,'請求書（12月）'!J14,計算表!G5:BB5)</f>
        <v>187090</v>
      </c>
      <c r="G24" s="89">
        <v>0</v>
      </c>
      <c r="H24" s="90">
        <f t="shared" ref="H24:H31" si="0">F24*G24</f>
        <v>0</v>
      </c>
    </row>
    <row r="25" spans="1:8" ht="23.25" customHeight="1">
      <c r="A25" s="132"/>
      <c r="B25" s="132"/>
      <c r="C25" s="134"/>
      <c r="D25" s="132"/>
      <c r="E25" s="89" t="s">
        <v>88</v>
      </c>
      <c r="F25" s="90">
        <f>SUMIF(計算表!G4:BB4,'請求書（12月）'!J14,計算表!G7:BB7)</f>
        <v>183820</v>
      </c>
      <c r="G25" s="89">
        <v>0</v>
      </c>
      <c r="H25" s="90">
        <f t="shared" si="0"/>
        <v>0</v>
      </c>
    </row>
    <row r="26" spans="1:8" ht="23.25" customHeight="1">
      <c r="A26" s="132"/>
      <c r="B26" s="132"/>
      <c r="C26" s="134"/>
      <c r="D26" s="132" t="s">
        <v>90</v>
      </c>
      <c r="E26" s="89" t="s">
        <v>89</v>
      </c>
      <c r="F26" s="90">
        <f>SUMIF(計算表!G4:BB4,'請求書（12月）'!J14,計算表!G6:BB6)</f>
        <v>275230</v>
      </c>
      <c r="G26" s="89">
        <v>0</v>
      </c>
      <c r="H26" s="90">
        <f t="shared" si="0"/>
        <v>0</v>
      </c>
    </row>
    <row r="27" spans="1:8" ht="23.25" customHeight="1">
      <c r="A27" s="132"/>
      <c r="B27" s="132"/>
      <c r="C27" s="135"/>
      <c r="D27" s="132"/>
      <c r="E27" s="89" t="s">
        <v>88</v>
      </c>
      <c r="F27" s="90">
        <f>SUMIF(計算表!G4:BB4,'請求書（12月）'!J14,計算表!G8:BB8)</f>
        <v>271950</v>
      </c>
      <c r="G27" s="89">
        <v>0</v>
      </c>
      <c r="H27" s="90">
        <f t="shared" si="0"/>
        <v>0</v>
      </c>
    </row>
    <row r="28" spans="1:8" ht="23.25" customHeight="1">
      <c r="A28" s="132"/>
      <c r="B28" s="132"/>
      <c r="C28" s="133" t="s">
        <v>92</v>
      </c>
      <c r="D28" s="132" t="s">
        <v>91</v>
      </c>
      <c r="E28" s="89" t="s">
        <v>89</v>
      </c>
      <c r="F28" s="90">
        <f>F24</f>
        <v>187090</v>
      </c>
      <c r="G28" s="89">
        <f>SUMIF(計算表!H11:AE11,'請求書（12月）'!J14,計算表!H12:AE12)</f>
        <v>10</v>
      </c>
      <c r="H28" s="90">
        <f t="shared" si="0"/>
        <v>1870900</v>
      </c>
    </row>
    <row r="29" spans="1:8" ht="23.25" customHeight="1">
      <c r="A29" s="132"/>
      <c r="B29" s="132"/>
      <c r="C29" s="134"/>
      <c r="D29" s="132"/>
      <c r="E29" s="89" t="s">
        <v>88</v>
      </c>
      <c r="F29" s="90">
        <f t="shared" ref="F29:F31" si="1">F25</f>
        <v>183820</v>
      </c>
      <c r="G29" s="89">
        <f>SUMIF(計算表!H11:AE11,'請求書（12月）'!J14,計算表!H15:AE15)</f>
        <v>6</v>
      </c>
      <c r="H29" s="90">
        <f t="shared" si="0"/>
        <v>1102920</v>
      </c>
    </row>
    <row r="30" spans="1:8" ht="23.25" customHeight="1">
      <c r="A30" s="132"/>
      <c r="B30" s="132"/>
      <c r="C30" s="134"/>
      <c r="D30" s="132" t="s">
        <v>90</v>
      </c>
      <c r="E30" s="89" t="s">
        <v>89</v>
      </c>
      <c r="F30" s="90">
        <f t="shared" si="1"/>
        <v>275230</v>
      </c>
      <c r="G30" s="89">
        <f>SUMIF(計算表!H11:AE11,'請求書（12月）'!J14,計算表!H13:AE13)</f>
        <v>1</v>
      </c>
      <c r="H30" s="90">
        <f t="shared" si="0"/>
        <v>275230</v>
      </c>
    </row>
    <row r="31" spans="1:8" ht="23.25" customHeight="1">
      <c r="A31" s="132"/>
      <c r="B31" s="132"/>
      <c r="C31" s="135"/>
      <c r="D31" s="132"/>
      <c r="E31" s="89" t="s">
        <v>88</v>
      </c>
      <c r="F31" s="90">
        <f t="shared" si="1"/>
        <v>271950</v>
      </c>
      <c r="G31" s="89">
        <f>SUMIF(計算表!H11:AE11,'請求書（12月）'!J14,計算表!H16:AE16)</f>
        <v>0</v>
      </c>
      <c r="H31" s="90">
        <f t="shared" si="0"/>
        <v>0</v>
      </c>
    </row>
    <row r="32" spans="1:8" ht="23.25" customHeight="1">
      <c r="A32" s="132" t="s">
        <v>87</v>
      </c>
      <c r="B32" s="132"/>
      <c r="C32" s="132"/>
      <c r="D32" s="132"/>
      <c r="E32" s="132"/>
      <c r="F32" s="132"/>
      <c r="G32" s="92">
        <f>SUM(G24:G31)</f>
        <v>17</v>
      </c>
      <c r="H32" s="90">
        <f>SUM(H24:H31)</f>
        <v>3249050</v>
      </c>
    </row>
    <row r="33" spans="1:8" ht="23.25" customHeight="1">
      <c r="A33" s="132" t="s">
        <v>86</v>
      </c>
      <c r="B33" s="132"/>
      <c r="C33" s="132"/>
      <c r="D33" s="132"/>
      <c r="E33" s="132"/>
      <c r="F33" s="132"/>
      <c r="G33" s="132"/>
      <c r="H33" s="91">
        <f>SUMIF(計算表!AP11:CW11,'請求書（12月）'!J14,計算表!AP17:CW17)*-1</f>
        <v>643950</v>
      </c>
    </row>
    <row r="34" spans="1:8" ht="23.25" customHeight="1">
      <c r="A34" s="132" t="s">
        <v>85</v>
      </c>
      <c r="B34" s="132"/>
      <c r="C34" s="132"/>
      <c r="D34" s="132"/>
      <c r="E34" s="132"/>
      <c r="F34" s="132"/>
      <c r="G34" s="132"/>
      <c r="H34" s="90">
        <f>H32-H33</f>
        <v>2605100</v>
      </c>
    </row>
    <row r="35" spans="1:8" ht="23.25" customHeight="1">
      <c r="A35" s="132" t="s">
        <v>84</v>
      </c>
      <c r="B35" s="132"/>
      <c r="C35" s="132"/>
      <c r="D35" s="132"/>
      <c r="E35" s="89" t="s">
        <v>82</v>
      </c>
      <c r="F35" s="132" t="s">
        <v>83</v>
      </c>
      <c r="G35" s="132"/>
      <c r="H35" s="89" t="s">
        <v>82</v>
      </c>
    </row>
  </sheetData>
  <mergeCells count="23">
    <mergeCell ref="A32:F32"/>
    <mergeCell ref="A33:G33"/>
    <mergeCell ref="A34:G34"/>
    <mergeCell ref="A35:D35"/>
    <mergeCell ref="F35:G35"/>
    <mergeCell ref="A24:B31"/>
    <mergeCell ref="C24:C27"/>
    <mergeCell ref="D24:D25"/>
    <mergeCell ref="D26:D27"/>
    <mergeCell ref="C28:C31"/>
    <mergeCell ref="D28:D29"/>
    <mergeCell ref="D30:D31"/>
    <mergeCell ref="D14:E14"/>
    <mergeCell ref="A19:B20"/>
    <mergeCell ref="C19:D19"/>
    <mergeCell ref="C20:D20"/>
    <mergeCell ref="A23:B23"/>
    <mergeCell ref="C23:D23"/>
    <mergeCell ref="A2:H2"/>
    <mergeCell ref="A4:H4"/>
    <mergeCell ref="A6:D6"/>
    <mergeCell ref="C7:G7"/>
    <mergeCell ref="C10:F10"/>
  </mergeCells>
  <phoneticPr fontId="3"/>
  <printOptions horizontalCentered="1" gridLinesSet="0"/>
  <pageMargins left="0.45" right="0.44" top="0.8" bottom="0.85" header="0.51181102362204722" footer="0.81"/>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I35"/>
  <sheetViews>
    <sheetView view="pageBreakPreview" zoomScaleNormal="80" zoomScaleSheetLayoutView="100" workbookViewId="0">
      <selection activeCell="CI17" sqref="CI17:CM17"/>
    </sheetView>
  </sheetViews>
  <sheetFormatPr defaultColWidth="9" defaultRowHeight="13.5"/>
  <cols>
    <col min="1" max="2" width="4.75" style="81" customWidth="1"/>
    <col min="3" max="3" width="7.875" style="81" customWidth="1"/>
    <col min="4" max="4" width="12.125" style="81" customWidth="1"/>
    <col min="5" max="8" width="17.25" style="81" customWidth="1"/>
    <col min="9" max="9" width="11.75" style="81" customWidth="1"/>
    <col min="10" max="10" width="9.875" style="81" customWidth="1"/>
    <col min="11" max="16384" width="9" style="81"/>
  </cols>
  <sheetData>
    <row r="1" spans="1:9" ht="8.25" customHeight="1"/>
    <row r="2" spans="1:9" ht="21" customHeight="1">
      <c r="A2" s="119" t="s">
        <v>129</v>
      </c>
      <c r="B2" s="119"/>
      <c r="C2" s="119"/>
      <c r="D2" s="119"/>
      <c r="E2" s="119"/>
      <c r="F2" s="119"/>
      <c r="G2" s="119"/>
      <c r="H2" s="119"/>
    </row>
    <row r="3" spans="1:9" ht="12" customHeight="1"/>
    <row r="4" spans="1:9" ht="43.5" customHeight="1">
      <c r="A4" s="120" t="s">
        <v>130</v>
      </c>
      <c r="B4" s="120"/>
      <c r="C4" s="120"/>
      <c r="D4" s="120"/>
      <c r="E4" s="120"/>
      <c r="F4" s="120"/>
      <c r="G4" s="120"/>
      <c r="H4" s="120"/>
      <c r="I4" s="57"/>
    </row>
    <row r="5" spans="1:9" ht="9" customHeight="1"/>
    <row r="6" spans="1:9" ht="17.25" customHeight="1">
      <c r="A6" s="136" t="str">
        <f>'請求書（12月）'!A6:D6</f>
        <v>令和６年12月１日</v>
      </c>
      <c r="B6" s="136"/>
      <c r="C6" s="136"/>
      <c r="D6" s="136"/>
    </row>
    <row r="7" spans="1:9" ht="17.25" hidden="1" customHeight="1">
      <c r="B7" s="81">
        <v>12</v>
      </c>
      <c r="C7" s="122"/>
      <c r="D7" s="122"/>
      <c r="E7" s="122"/>
      <c r="F7" s="122"/>
      <c r="G7" s="122"/>
    </row>
    <row r="8" spans="1:9" ht="17.25" customHeight="1">
      <c r="C8" s="80" t="s">
        <v>72</v>
      </c>
      <c r="D8" s="80"/>
      <c r="E8" s="80"/>
      <c r="F8" s="80"/>
      <c r="G8" s="80"/>
    </row>
    <row r="9" spans="1:9" ht="17.25" customHeight="1">
      <c r="B9" s="58"/>
      <c r="C9" s="81" t="s">
        <v>112</v>
      </c>
      <c r="F9" s="58"/>
      <c r="G9" s="80"/>
    </row>
    <row r="10" spans="1:9" ht="17.25" customHeight="1">
      <c r="C10" s="122" t="s">
        <v>111</v>
      </c>
      <c r="D10" s="122"/>
      <c r="E10" s="122"/>
      <c r="F10" s="122"/>
      <c r="G10" s="80"/>
    </row>
    <row r="12" spans="1:9">
      <c r="G12" s="81" t="s">
        <v>114</v>
      </c>
    </row>
    <row r="13" spans="1:9" ht="9" customHeight="1"/>
    <row r="14" spans="1:9" ht="24.75" customHeight="1">
      <c r="D14" s="123" t="s">
        <v>59</v>
      </c>
      <c r="E14" s="123"/>
      <c r="F14" s="98">
        <f>H34</f>
        <v>2605100</v>
      </c>
      <c r="G14" s="59" t="s">
        <v>60</v>
      </c>
    </row>
    <row r="15" spans="1:9" ht="6.75" customHeight="1">
      <c r="E15" s="97"/>
      <c r="F15" s="97"/>
    </row>
    <row r="16" spans="1:9">
      <c r="E16" s="96" t="s">
        <v>110</v>
      </c>
      <c r="F16" s="95">
        <f>H32</f>
        <v>3249050</v>
      </c>
    </row>
    <row r="17" spans="1:8">
      <c r="E17" s="96" t="s">
        <v>109</v>
      </c>
      <c r="F17" s="95">
        <f>H33</f>
        <v>643950</v>
      </c>
    </row>
    <row r="19" spans="1:8" s="79" customFormat="1" ht="27" customHeight="1">
      <c r="A19" s="124" t="s">
        <v>108</v>
      </c>
      <c r="B19" s="125"/>
      <c r="C19" s="128" t="s">
        <v>107</v>
      </c>
      <c r="D19" s="129"/>
      <c r="E19" s="93" t="s">
        <v>106</v>
      </c>
      <c r="F19" s="93" t="s">
        <v>105</v>
      </c>
      <c r="G19" s="94" t="s">
        <v>104</v>
      </c>
      <c r="H19" s="93" t="s">
        <v>103</v>
      </c>
    </row>
    <row r="20" spans="1:8" ht="30.75" customHeight="1">
      <c r="A20" s="126"/>
      <c r="B20" s="127"/>
      <c r="C20" s="130" t="s">
        <v>102</v>
      </c>
      <c r="D20" s="131"/>
      <c r="E20" s="100">
        <f>'請求書（12月）'!E20</f>
        <v>0.06</v>
      </c>
      <c r="F20" s="101">
        <f>'請求書（12月）'!F20</f>
        <v>19</v>
      </c>
      <c r="G20" s="102" t="str">
        <f>'請求書（12月）'!G20</f>
        <v>設置</v>
      </c>
      <c r="H20" s="103">
        <f>'請求書（12月）'!H20</f>
        <v>15</v>
      </c>
    </row>
    <row r="22" spans="1:8">
      <c r="A22" s="81" t="s">
        <v>101</v>
      </c>
    </row>
    <row r="23" spans="1:8" s="79" customFormat="1" ht="34.5" customHeight="1">
      <c r="A23" s="132" t="s">
        <v>100</v>
      </c>
      <c r="B23" s="132"/>
      <c r="C23" s="128" t="s">
        <v>99</v>
      </c>
      <c r="D23" s="129"/>
      <c r="E23" s="93" t="s">
        <v>98</v>
      </c>
      <c r="F23" s="94" t="s">
        <v>97</v>
      </c>
      <c r="G23" s="94" t="s">
        <v>96</v>
      </c>
      <c r="H23" s="93" t="s">
        <v>95</v>
      </c>
    </row>
    <row r="24" spans="1:8" ht="23.25" customHeight="1">
      <c r="A24" s="132" t="s">
        <v>94</v>
      </c>
      <c r="B24" s="132"/>
      <c r="C24" s="133" t="s">
        <v>93</v>
      </c>
      <c r="D24" s="132" t="s">
        <v>91</v>
      </c>
      <c r="E24" s="89" t="s">
        <v>89</v>
      </c>
      <c r="F24" s="90">
        <f>'請求書（12月）'!F24</f>
        <v>187090</v>
      </c>
      <c r="G24" s="92">
        <f>'請求書（12月）'!G24</f>
        <v>0</v>
      </c>
      <c r="H24" s="90">
        <f t="shared" ref="H24:H31" si="0">F24*G24</f>
        <v>0</v>
      </c>
    </row>
    <row r="25" spans="1:8" ht="23.25" customHeight="1">
      <c r="A25" s="132"/>
      <c r="B25" s="132"/>
      <c r="C25" s="134"/>
      <c r="D25" s="132"/>
      <c r="E25" s="89" t="s">
        <v>88</v>
      </c>
      <c r="F25" s="90">
        <f>'請求書（12月）'!F25</f>
        <v>183820</v>
      </c>
      <c r="G25" s="92">
        <f>'請求書（12月）'!G25</f>
        <v>0</v>
      </c>
      <c r="H25" s="90">
        <f t="shared" si="0"/>
        <v>0</v>
      </c>
    </row>
    <row r="26" spans="1:8" ht="23.25" customHeight="1">
      <c r="A26" s="132"/>
      <c r="B26" s="132"/>
      <c r="C26" s="134"/>
      <c r="D26" s="132" t="s">
        <v>90</v>
      </c>
      <c r="E26" s="89" t="s">
        <v>89</v>
      </c>
      <c r="F26" s="90">
        <f>'請求書（12月）'!F26</f>
        <v>275230</v>
      </c>
      <c r="G26" s="92">
        <f>'請求書（12月）'!G26</f>
        <v>0</v>
      </c>
      <c r="H26" s="90">
        <f t="shared" si="0"/>
        <v>0</v>
      </c>
    </row>
    <row r="27" spans="1:8" ht="23.25" customHeight="1">
      <c r="A27" s="132"/>
      <c r="B27" s="132"/>
      <c r="C27" s="135"/>
      <c r="D27" s="132"/>
      <c r="E27" s="89" t="s">
        <v>88</v>
      </c>
      <c r="F27" s="90">
        <f>'請求書（12月）'!F27</f>
        <v>271950</v>
      </c>
      <c r="G27" s="92">
        <f>'請求書（12月）'!G27</f>
        <v>0</v>
      </c>
      <c r="H27" s="90">
        <f t="shared" si="0"/>
        <v>0</v>
      </c>
    </row>
    <row r="28" spans="1:8" ht="23.25" customHeight="1">
      <c r="A28" s="132"/>
      <c r="B28" s="132"/>
      <c r="C28" s="133" t="s">
        <v>92</v>
      </c>
      <c r="D28" s="132" t="s">
        <v>91</v>
      </c>
      <c r="E28" s="89" t="s">
        <v>89</v>
      </c>
      <c r="F28" s="90">
        <f>'請求書（12月）'!F28</f>
        <v>187090</v>
      </c>
      <c r="G28" s="92">
        <f>'請求書（12月）'!G28</f>
        <v>10</v>
      </c>
      <c r="H28" s="90">
        <f t="shared" si="0"/>
        <v>1870900</v>
      </c>
    </row>
    <row r="29" spans="1:8" ht="23.25" customHeight="1">
      <c r="A29" s="132"/>
      <c r="B29" s="132"/>
      <c r="C29" s="134"/>
      <c r="D29" s="132"/>
      <c r="E29" s="89" t="s">
        <v>88</v>
      </c>
      <c r="F29" s="90">
        <f>'請求書（12月）'!F29</f>
        <v>183820</v>
      </c>
      <c r="G29" s="92">
        <f>'請求書（12月）'!G29</f>
        <v>6</v>
      </c>
      <c r="H29" s="90">
        <f t="shared" si="0"/>
        <v>1102920</v>
      </c>
    </row>
    <row r="30" spans="1:8" ht="23.25" customHeight="1">
      <c r="A30" s="132"/>
      <c r="B30" s="132"/>
      <c r="C30" s="134"/>
      <c r="D30" s="132" t="s">
        <v>90</v>
      </c>
      <c r="E30" s="89" t="s">
        <v>89</v>
      </c>
      <c r="F30" s="90">
        <f>'請求書（12月）'!F30</f>
        <v>275230</v>
      </c>
      <c r="G30" s="92">
        <f>'請求書（12月）'!G30</f>
        <v>1</v>
      </c>
      <c r="H30" s="90">
        <f t="shared" si="0"/>
        <v>275230</v>
      </c>
    </row>
    <row r="31" spans="1:8" ht="23.25" customHeight="1">
      <c r="A31" s="132"/>
      <c r="B31" s="132"/>
      <c r="C31" s="135"/>
      <c r="D31" s="132"/>
      <c r="E31" s="89" t="s">
        <v>88</v>
      </c>
      <c r="F31" s="90">
        <f>'請求書（12月）'!F31</f>
        <v>271950</v>
      </c>
      <c r="G31" s="92">
        <f>'請求書（12月）'!G31</f>
        <v>0</v>
      </c>
      <c r="H31" s="90">
        <f t="shared" si="0"/>
        <v>0</v>
      </c>
    </row>
    <row r="32" spans="1:8" ht="23.25" customHeight="1">
      <c r="A32" s="132" t="s">
        <v>87</v>
      </c>
      <c r="B32" s="132"/>
      <c r="C32" s="132"/>
      <c r="D32" s="132"/>
      <c r="E32" s="132"/>
      <c r="F32" s="132"/>
      <c r="G32" s="92">
        <f>SUM(G24:G31)</f>
        <v>17</v>
      </c>
      <c r="H32" s="90">
        <f>SUM(H24:H31)</f>
        <v>3249050</v>
      </c>
    </row>
    <row r="33" spans="1:8" ht="23.25" customHeight="1">
      <c r="A33" s="132" t="s">
        <v>86</v>
      </c>
      <c r="B33" s="132"/>
      <c r="C33" s="132"/>
      <c r="D33" s="132"/>
      <c r="E33" s="132"/>
      <c r="F33" s="132"/>
      <c r="G33" s="132"/>
      <c r="H33" s="90">
        <f>'請求書（12月）'!H33</f>
        <v>643950</v>
      </c>
    </row>
    <row r="34" spans="1:8" ht="23.25" customHeight="1">
      <c r="A34" s="132" t="s">
        <v>85</v>
      </c>
      <c r="B34" s="132"/>
      <c r="C34" s="132"/>
      <c r="D34" s="132"/>
      <c r="E34" s="132"/>
      <c r="F34" s="132"/>
      <c r="G34" s="132"/>
      <c r="H34" s="90">
        <f>H32-H33</f>
        <v>2605100</v>
      </c>
    </row>
    <row r="35" spans="1:8" ht="23.25" customHeight="1">
      <c r="A35" s="132" t="s">
        <v>84</v>
      </c>
      <c r="B35" s="132"/>
      <c r="C35" s="132"/>
      <c r="D35" s="132"/>
      <c r="E35" s="89" t="s">
        <v>82</v>
      </c>
      <c r="F35" s="132" t="s">
        <v>83</v>
      </c>
      <c r="G35" s="132"/>
      <c r="H35" s="89" t="s">
        <v>82</v>
      </c>
    </row>
  </sheetData>
  <mergeCells count="23">
    <mergeCell ref="A35:D35"/>
    <mergeCell ref="F35:G35"/>
    <mergeCell ref="D28:D29"/>
    <mergeCell ref="C19:D19"/>
    <mergeCell ref="C20:D20"/>
    <mergeCell ref="C23:D23"/>
    <mergeCell ref="C24:C27"/>
    <mergeCell ref="C28:C31"/>
    <mergeCell ref="A23:B23"/>
    <mergeCell ref="D30:D31"/>
    <mergeCell ref="A24:B31"/>
    <mergeCell ref="A19:B20"/>
    <mergeCell ref="D14:E14"/>
    <mergeCell ref="A32:F32"/>
    <mergeCell ref="A33:G33"/>
    <mergeCell ref="A34:G34"/>
    <mergeCell ref="D24:D25"/>
    <mergeCell ref="D26:D27"/>
    <mergeCell ref="A2:H2"/>
    <mergeCell ref="A4:H4"/>
    <mergeCell ref="A6:D6"/>
    <mergeCell ref="C7:G7"/>
    <mergeCell ref="C10:F10"/>
  </mergeCells>
  <phoneticPr fontId="3"/>
  <printOptions horizontalCentered="1" gridLinesSet="0"/>
  <pageMargins left="0.45" right="0.44" top="0.8" bottom="0.85" header="0.51181102362204722" footer="0.81"/>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J40"/>
  <sheetViews>
    <sheetView view="pageBreakPreview" topLeftCell="A4" zoomScaleNormal="100" zoomScaleSheetLayoutView="100" workbookViewId="0">
      <selection activeCell="J20" sqref="J20"/>
    </sheetView>
  </sheetViews>
  <sheetFormatPr defaultColWidth="9" defaultRowHeight="13.5"/>
  <cols>
    <col min="1" max="16384" width="9" style="82"/>
  </cols>
  <sheetData>
    <row r="3" spans="1:9" ht="18.75">
      <c r="A3" s="114" t="s">
        <v>81</v>
      </c>
      <c r="B3" s="114"/>
      <c r="C3" s="114"/>
      <c r="D3" s="114"/>
      <c r="E3" s="114"/>
      <c r="F3" s="114"/>
      <c r="G3" s="114"/>
      <c r="H3" s="114"/>
      <c r="I3" s="114"/>
    </row>
    <row r="4" spans="1:9" ht="18.75">
      <c r="A4" s="88"/>
      <c r="B4" s="88"/>
      <c r="C4" s="88"/>
      <c r="D4" s="88"/>
      <c r="E4" s="88"/>
      <c r="F4" s="88"/>
      <c r="G4" s="88"/>
      <c r="H4" s="88"/>
      <c r="I4" s="88"/>
    </row>
    <row r="5" spans="1:9" ht="18.75">
      <c r="A5" s="88"/>
      <c r="B5" s="88"/>
      <c r="C5" s="88"/>
      <c r="D5" s="88"/>
      <c r="E5" s="88"/>
      <c r="F5" s="88"/>
      <c r="G5" s="88"/>
      <c r="H5" s="88"/>
      <c r="I5" s="88"/>
    </row>
    <row r="9" spans="1:9" ht="18.75">
      <c r="A9" s="86"/>
      <c r="B9" s="86"/>
      <c r="C9" s="87" t="s">
        <v>80</v>
      </c>
      <c r="D9" s="115">
        <f>請求書!D15</f>
        <v>749720</v>
      </c>
      <c r="E9" s="115"/>
      <c r="F9" s="115"/>
      <c r="G9" s="87" t="s">
        <v>60</v>
      </c>
      <c r="H9" s="86"/>
      <c r="I9" s="86"/>
    </row>
    <row r="14" spans="1:9" ht="14.25" customHeight="1">
      <c r="A14" s="84"/>
      <c r="B14" s="84"/>
      <c r="C14" s="109" t="s">
        <v>134</v>
      </c>
      <c r="D14" s="83"/>
      <c r="E14" s="83"/>
      <c r="F14" s="84"/>
      <c r="G14" s="84"/>
      <c r="H14" s="84"/>
      <c r="I14" s="84"/>
    </row>
    <row r="15" spans="1:9" ht="14.25">
      <c r="A15" s="84"/>
      <c r="B15" s="84"/>
      <c r="C15" s="84"/>
      <c r="D15" s="84"/>
      <c r="E15" s="84"/>
      <c r="F15" s="84"/>
      <c r="G15" s="84"/>
      <c r="H15" s="84"/>
      <c r="I15" s="84"/>
    </row>
    <row r="16" spans="1:9" ht="14.25">
      <c r="A16" s="84"/>
      <c r="B16" s="84"/>
      <c r="C16" s="84"/>
      <c r="D16" s="84"/>
      <c r="E16" s="84"/>
      <c r="F16" s="84"/>
      <c r="G16" s="84"/>
      <c r="H16" s="84"/>
      <c r="I16" s="84"/>
    </row>
    <row r="17" spans="1:10" ht="14.25">
      <c r="A17" s="84"/>
      <c r="B17" s="84"/>
      <c r="C17" s="84"/>
      <c r="D17" s="84"/>
      <c r="E17" s="84"/>
      <c r="F17" s="84"/>
      <c r="G17" s="84"/>
      <c r="H17" s="84"/>
      <c r="I17" s="84"/>
    </row>
    <row r="20" spans="1:10" ht="14.25">
      <c r="B20" s="84" t="s">
        <v>77</v>
      </c>
      <c r="J20" s="113" t="s">
        <v>135</v>
      </c>
    </row>
    <row r="28" spans="1:10" ht="14.25">
      <c r="B28" s="84" t="s">
        <v>118</v>
      </c>
    </row>
    <row r="34" spans="5:9" ht="14.25">
      <c r="E34" s="84" t="s">
        <v>72</v>
      </c>
      <c r="F34" s="84"/>
      <c r="G34" s="84"/>
      <c r="I34" s="84"/>
    </row>
    <row r="35" spans="5:9" ht="14.25">
      <c r="E35" s="84"/>
      <c r="F35" s="84"/>
      <c r="G35" s="84"/>
      <c r="I35" s="84"/>
    </row>
    <row r="36" spans="5:9" ht="14.25">
      <c r="E36" s="84" t="s">
        <v>76</v>
      </c>
      <c r="F36" s="84"/>
      <c r="G36" s="84"/>
      <c r="I36" s="84"/>
    </row>
    <row r="37" spans="5:9" ht="14.25">
      <c r="E37" s="84"/>
      <c r="F37" s="84"/>
      <c r="G37" s="84"/>
      <c r="I37" s="84"/>
    </row>
    <row r="38" spans="5:9" ht="14.25">
      <c r="E38" s="84"/>
      <c r="F38" s="84"/>
      <c r="G38" s="84" t="s">
        <v>75</v>
      </c>
      <c r="I38" s="84"/>
    </row>
    <row r="40" spans="5:9" ht="14.25">
      <c r="G40" s="84" t="s">
        <v>74</v>
      </c>
    </row>
  </sheetData>
  <mergeCells count="2">
    <mergeCell ref="A3:I3"/>
    <mergeCell ref="D9:F9"/>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G18"/>
  <sheetViews>
    <sheetView view="pageBreakPreview" zoomScaleNormal="80" zoomScaleSheetLayoutView="100" workbookViewId="0">
      <selection activeCell="D15" sqref="D15"/>
    </sheetView>
  </sheetViews>
  <sheetFormatPr defaultRowHeight="13.5"/>
  <cols>
    <col min="1" max="1" width="9.5" style="81" customWidth="1"/>
    <col min="2" max="6" width="17.25" style="81" customWidth="1"/>
    <col min="7" max="7" width="11.75" style="81" customWidth="1"/>
    <col min="8" max="8" width="9.875" style="81" customWidth="1"/>
    <col min="9" max="256" width="9" style="81"/>
    <col min="257" max="257" width="9.5" style="81" customWidth="1"/>
    <col min="258" max="262" width="17.25" style="81" customWidth="1"/>
    <col min="263" max="263" width="11.75" style="81" customWidth="1"/>
    <col min="264" max="264" width="9.875" style="81" customWidth="1"/>
    <col min="265" max="512" width="9" style="81"/>
    <col min="513" max="513" width="9.5" style="81" customWidth="1"/>
    <col min="514" max="518" width="17.25" style="81" customWidth="1"/>
    <col min="519" max="519" width="11.75" style="81" customWidth="1"/>
    <col min="520" max="520" width="9.875" style="81" customWidth="1"/>
    <col min="521" max="768" width="9" style="81"/>
    <col min="769" max="769" width="9.5" style="81" customWidth="1"/>
    <col min="770" max="774" width="17.25" style="81" customWidth="1"/>
    <col min="775" max="775" width="11.75" style="81" customWidth="1"/>
    <col min="776" max="776" width="9.875" style="81" customWidth="1"/>
    <col min="777" max="1024" width="9" style="81"/>
    <col min="1025" max="1025" width="9.5" style="81" customWidth="1"/>
    <col min="1026" max="1030" width="17.25" style="81" customWidth="1"/>
    <col min="1031" max="1031" width="11.75" style="81" customWidth="1"/>
    <col min="1032" max="1032" width="9.875" style="81" customWidth="1"/>
    <col min="1033" max="1280" width="9" style="81"/>
    <col min="1281" max="1281" width="9.5" style="81" customWidth="1"/>
    <col min="1282" max="1286" width="17.25" style="81" customWidth="1"/>
    <col min="1287" max="1287" width="11.75" style="81" customWidth="1"/>
    <col min="1288" max="1288" width="9.875" style="81" customWidth="1"/>
    <col min="1289" max="1536" width="9" style="81"/>
    <col min="1537" max="1537" width="9.5" style="81" customWidth="1"/>
    <col min="1538" max="1542" width="17.25" style="81" customWidth="1"/>
    <col min="1543" max="1543" width="11.75" style="81" customWidth="1"/>
    <col min="1544" max="1544" width="9.875" style="81" customWidth="1"/>
    <col min="1545" max="1792" width="9" style="81"/>
    <col min="1793" max="1793" width="9.5" style="81" customWidth="1"/>
    <col min="1794" max="1798" width="17.25" style="81" customWidth="1"/>
    <col min="1799" max="1799" width="11.75" style="81" customWidth="1"/>
    <col min="1800" max="1800" width="9.875" style="81" customWidth="1"/>
    <col min="1801" max="2048" width="9" style="81"/>
    <col min="2049" max="2049" width="9.5" style="81" customWidth="1"/>
    <col min="2050" max="2054" width="17.25" style="81" customWidth="1"/>
    <col min="2055" max="2055" width="11.75" style="81" customWidth="1"/>
    <col min="2056" max="2056" width="9.875" style="81" customWidth="1"/>
    <col min="2057" max="2304" width="9" style="81"/>
    <col min="2305" max="2305" width="9.5" style="81" customWidth="1"/>
    <col min="2306" max="2310" width="17.25" style="81" customWidth="1"/>
    <col min="2311" max="2311" width="11.75" style="81" customWidth="1"/>
    <col min="2312" max="2312" width="9.875" style="81" customWidth="1"/>
    <col min="2313" max="2560" width="9" style="81"/>
    <col min="2561" max="2561" width="9.5" style="81" customWidth="1"/>
    <col min="2562" max="2566" width="17.25" style="81" customWidth="1"/>
    <col min="2567" max="2567" width="11.75" style="81" customWidth="1"/>
    <col min="2568" max="2568" width="9.875" style="81" customWidth="1"/>
    <col min="2569" max="2816" width="9" style="81"/>
    <col min="2817" max="2817" width="9.5" style="81" customWidth="1"/>
    <col min="2818" max="2822" width="17.25" style="81" customWidth="1"/>
    <col min="2823" max="2823" width="11.75" style="81" customWidth="1"/>
    <col min="2824" max="2824" width="9.875" style="81" customWidth="1"/>
    <col min="2825" max="3072" width="9" style="81"/>
    <col min="3073" max="3073" width="9.5" style="81" customWidth="1"/>
    <col min="3074" max="3078" width="17.25" style="81" customWidth="1"/>
    <col min="3079" max="3079" width="11.75" style="81" customWidth="1"/>
    <col min="3080" max="3080" width="9.875" style="81" customWidth="1"/>
    <col min="3081" max="3328" width="9" style="81"/>
    <col min="3329" max="3329" width="9.5" style="81" customWidth="1"/>
    <col min="3330" max="3334" width="17.25" style="81" customWidth="1"/>
    <col min="3335" max="3335" width="11.75" style="81" customWidth="1"/>
    <col min="3336" max="3336" width="9.875" style="81" customWidth="1"/>
    <col min="3337" max="3584" width="9" style="81"/>
    <col min="3585" max="3585" width="9.5" style="81" customWidth="1"/>
    <col min="3586" max="3590" width="17.25" style="81" customWidth="1"/>
    <col min="3591" max="3591" width="11.75" style="81" customWidth="1"/>
    <col min="3592" max="3592" width="9.875" style="81" customWidth="1"/>
    <col min="3593" max="3840" width="9" style="81"/>
    <col min="3841" max="3841" width="9.5" style="81" customWidth="1"/>
    <col min="3842" max="3846" width="17.25" style="81" customWidth="1"/>
    <col min="3847" max="3847" width="11.75" style="81" customWidth="1"/>
    <col min="3848" max="3848" width="9.875" style="81" customWidth="1"/>
    <col min="3849" max="4096" width="9" style="81"/>
    <col min="4097" max="4097" width="9.5" style="81" customWidth="1"/>
    <col min="4098" max="4102" width="17.25" style="81" customWidth="1"/>
    <col min="4103" max="4103" width="11.75" style="81" customWidth="1"/>
    <col min="4104" max="4104" width="9.875" style="81" customWidth="1"/>
    <col min="4105" max="4352" width="9" style="81"/>
    <col min="4353" max="4353" width="9.5" style="81" customWidth="1"/>
    <col min="4354" max="4358" width="17.25" style="81" customWidth="1"/>
    <col min="4359" max="4359" width="11.75" style="81" customWidth="1"/>
    <col min="4360" max="4360" width="9.875" style="81" customWidth="1"/>
    <col min="4361" max="4608" width="9" style="81"/>
    <col min="4609" max="4609" width="9.5" style="81" customWidth="1"/>
    <col min="4610" max="4614" width="17.25" style="81" customWidth="1"/>
    <col min="4615" max="4615" width="11.75" style="81" customWidth="1"/>
    <col min="4616" max="4616" width="9.875" style="81" customWidth="1"/>
    <col min="4617" max="4864" width="9" style="81"/>
    <col min="4865" max="4865" width="9.5" style="81" customWidth="1"/>
    <col min="4866" max="4870" width="17.25" style="81" customWidth="1"/>
    <col min="4871" max="4871" width="11.75" style="81" customWidth="1"/>
    <col min="4872" max="4872" width="9.875" style="81" customWidth="1"/>
    <col min="4873" max="5120" width="9" style="81"/>
    <col min="5121" max="5121" width="9.5" style="81" customWidth="1"/>
    <col min="5122" max="5126" width="17.25" style="81" customWidth="1"/>
    <col min="5127" max="5127" width="11.75" style="81" customWidth="1"/>
    <col min="5128" max="5128" width="9.875" style="81" customWidth="1"/>
    <col min="5129" max="5376" width="9" style="81"/>
    <col min="5377" max="5377" width="9.5" style="81" customWidth="1"/>
    <col min="5378" max="5382" width="17.25" style="81" customWidth="1"/>
    <col min="5383" max="5383" width="11.75" style="81" customWidth="1"/>
    <col min="5384" max="5384" width="9.875" style="81" customWidth="1"/>
    <col min="5385" max="5632" width="9" style="81"/>
    <col min="5633" max="5633" width="9.5" style="81" customWidth="1"/>
    <col min="5634" max="5638" width="17.25" style="81" customWidth="1"/>
    <col min="5639" max="5639" width="11.75" style="81" customWidth="1"/>
    <col min="5640" max="5640" width="9.875" style="81" customWidth="1"/>
    <col min="5641" max="5888" width="9" style="81"/>
    <col min="5889" max="5889" width="9.5" style="81" customWidth="1"/>
    <col min="5890" max="5894" width="17.25" style="81" customWidth="1"/>
    <col min="5895" max="5895" width="11.75" style="81" customWidth="1"/>
    <col min="5896" max="5896" width="9.875" style="81" customWidth="1"/>
    <col min="5897" max="6144" width="9" style="81"/>
    <col min="6145" max="6145" width="9.5" style="81" customWidth="1"/>
    <col min="6146" max="6150" width="17.25" style="81" customWidth="1"/>
    <col min="6151" max="6151" width="11.75" style="81" customWidth="1"/>
    <col min="6152" max="6152" width="9.875" style="81" customWidth="1"/>
    <col min="6153" max="6400" width="9" style="81"/>
    <col min="6401" max="6401" width="9.5" style="81" customWidth="1"/>
    <col min="6402" max="6406" width="17.25" style="81" customWidth="1"/>
    <col min="6407" max="6407" width="11.75" style="81" customWidth="1"/>
    <col min="6408" max="6408" width="9.875" style="81" customWidth="1"/>
    <col min="6409" max="6656" width="9" style="81"/>
    <col min="6657" max="6657" width="9.5" style="81" customWidth="1"/>
    <col min="6658" max="6662" width="17.25" style="81" customWidth="1"/>
    <col min="6663" max="6663" width="11.75" style="81" customWidth="1"/>
    <col min="6664" max="6664" width="9.875" style="81" customWidth="1"/>
    <col min="6665" max="6912" width="9" style="81"/>
    <col min="6913" max="6913" width="9.5" style="81" customWidth="1"/>
    <col min="6914" max="6918" width="17.25" style="81" customWidth="1"/>
    <col min="6919" max="6919" width="11.75" style="81" customWidth="1"/>
    <col min="6920" max="6920" width="9.875" style="81" customWidth="1"/>
    <col min="6921" max="7168" width="9" style="81"/>
    <col min="7169" max="7169" width="9.5" style="81" customWidth="1"/>
    <col min="7170" max="7174" width="17.25" style="81" customWidth="1"/>
    <col min="7175" max="7175" width="11.75" style="81" customWidth="1"/>
    <col min="7176" max="7176" width="9.875" style="81" customWidth="1"/>
    <col min="7177" max="7424" width="9" style="81"/>
    <col min="7425" max="7425" width="9.5" style="81" customWidth="1"/>
    <col min="7426" max="7430" width="17.25" style="81" customWidth="1"/>
    <col min="7431" max="7431" width="11.75" style="81" customWidth="1"/>
    <col min="7432" max="7432" width="9.875" style="81" customWidth="1"/>
    <col min="7433" max="7680" width="9" style="81"/>
    <col min="7681" max="7681" width="9.5" style="81" customWidth="1"/>
    <col min="7682" max="7686" width="17.25" style="81" customWidth="1"/>
    <col min="7687" max="7687" width="11.75" style="81" customWidth="1"/>
    <col min="7688" max="7688" width="9.875" style="81" customWidth="1"/>
    <col min="7689" max="7936" width="9" style="81"/>
    <col min="7937" max="7937" width="9.5" style="81" customWidth="1"/>
    <col min="7938" max="7942" width="17.25" style="81" customWidth="1"/>
    <col min="7943" max="7943" width="11.75" style="81" customWidth="1"/>
    <col min="7944" max="7944" width="9.875" style="81" customWidth="1"/>
    <col min="7945" max="8192" width="9" style="81"/>
    <col min="8193" max="8193" width="9.5" style="81" customWidth="1"/>
    <col min="8194" max="8198" width="17.25" style="81" customWidth="1"/>
    <col min="8199" max="8199" width="11.75" style="81" customWidth="1"/>
    <col min="8200" max="8200" width="9.875" style="81" customWidth="1"/>
    <col min="8201" max="8448" width="9" style="81"/>
    <col min="8449" max="8449" width="9.5" style="81" customWidth="1"/>
    <col min="8450" max="8454" width="17.25" style="81" customWidth="1"/>
    <col min="8455" max="8455" width="11.75" style="81" customWidth="1"/>
    <col min="8456" max="8456" width="9.875" style="81" customWidth="1"/>
    <col min="8457" max="8704" width="9" style="81"/>
    <col min="8705" max="8705" width="9.5" style="81" customWidth="1"/>
    <col min="8706" max="8710" width="17.25" style="81" customWidth="1"/>
    <col min="8711" max="8711" width="11.75" style="81" customWidth="1"/>
    <col min="8712" max="8712" width="9.875" style="81" customWidth="1"/>
    <col min="8713" max="8960" width="9" style="81"/>
    <col min="8961" max="8961" width="9.5" style="81" customWidth="1"/>
    <col min="8962" max="8966" width="17.25" style="81" customWidth="1"/>
    <col min="8967" max="8967" width="11.75" style="81" customWidth="1"/>
    <col min="8968" max="8968" width="9.875" style="81" customWidth="1"/>
    <col min="8969" max="9216" width="9" style="81"/>
    <col min="9217" max="9217" width="9.5" style="81" customWidth="1"/>
    <col min="9218" max="9222" width="17.25" style="81" customWidth="1"/>
    <col min="9223" max="9223" width="11.75" style="81" customWidth="1"/>
    <col min="9224" max="9224" width="9.875" style="81" customWidth="1"/>
    <col min="9225" max="9472" width="9" style="81"/>
    <col min="9473" max="9473" width="9.5" style="81" customWidth="1"/>
    <col min="9474" max="9478" width="17.25" style="81" customWidth="1"/>
    <col min="9479" max="9479" width="11.75" style="81" customWidth="1"/>
    <col min="9480" max="9480" width="9.875" style="81" customWidth="1"/>
    <col min="9481" max="9728" width="9" style="81"/>
    <col min="9729" max="9729" width="9.5" style="81" customWidth="1"/>
    <col min="9730" max="9734" width="17.25" style="81" customWidth="1"/>
    <col min="9735" max="9735" width="11.75" style="81" customWidth="1"/>
    <col min="9736" max="9736" width="9.875" style="81" customWidth="1"/>
    <col min="9737" max="9984" width="9" style="81"/>
    <col min="9985" max="9985" width="9.5" style="81" customWidth="1"/>
    <col min="9986" max="9990" width="17.25" style="81" customWidth="1"/>
    <col min="9991" max="9991" width="11.75" style="81" customWidth="1"/>
    <col min="9992" max="9992" width="9.875" style="81" customWidth="1"/>
    <col min="9993" max="10240" width="9" style="81"/>
    <col min="10241" max="10241" width="9.5" style="81" customWidth="1"/>
    <col min="10242" max="10246" width="17.25" style="81" customWidth="1"/>
    <col min="10247" max="10247" width="11.75" style="81" customWidth="1"/>
    <col min="10248" max="10248" width="9.875" style="81" customWidth="1"/>
    <col min="10249" max="10496" width="9" style="81"/>
    <col min="10497" max="10497" width="9.5" style="81" customWidth="1"/>
    <col min="10498" max="10502" width="17.25" style="81" customWidth="1"/>
    <col min="10503" max="10503" width="11.75" style="81" customWidth="1"/>
    <col min="10504" max="10504" width="9.875" style="81" customWidth="1"/>
    <col min="10505" max="10752" width="9" style="81"/>
    <col min="10753" max="10753" width="9.5" style="81" customWidth="1"/>
    <col min="10754" max="10758" width="17.25" style="81" customWidth="1"/>
    <col min="10759" max="10759" width="11.75" style="81" customWidth="1"/>
    <col min="10760" max="10760" width="9.875" style="81" customWidth="1"/>
    <col min="10761" max="11008" width="9" style="81"/>
    <col min="11009" max="11009" width="9.5" style="81" customWidth="1"/>
    <col min="11010" max="11014" width="17.25" style="81" customWidth="1"/>
    <col min="11015" max="11015" width="11.75" style="81" customWidth="1"/>
    <col min="11016" max="11016" width="9.875" style="81" customWidth="1"/>
    <col min="11017" max="11264" width="9" style="81"/>
    <col min="11265" max="11265" width="9.5" style="81" customWidth="1"/>
    <col min="11266" max="11270" width="17.25" style="81" customWidth="1"/>
    <col min="11271" max="11271" width="11.75" style="81" customWidth="1"/>
    <col min="11272" max="11272" width="9.875" style="81" customWidth="1"/>
    <col min="11273" max="11520" width="9" style="81"/>
    <col min="11521" max="11521" width="9.5" style="81" customWidth="1"/>
    <col min="11522" max="11526" width="17.25" style="81" customWidth="1"/>
    <col min="11527" max="11527" width="11.75" style="81" customWidth="1"/>
    <col min="11528" max="11528" width="9.875" style="81" customWidth="1"/>
    <col min="11529" max="11776" width="9" style="81"/>
    <col min="11777" max="11777" width="9.5" style="81" customWidth="1"/>
    <col min="11778" max="11782" width="17.25" style="81" customWidth="1"/>
    <col min="11783" max="11783" width="11.75" style="81" customWidth="1"/>
    <col min="11784" max="11784" width="9.875" style="81" customWidth="1"/>
    <col min="11785" max="12032" width="9" style="81"/>
    <col min="12033" max="12033" width="9.5" style="81" customWidth="1"/>
    <col min="12034" max="12038" width="17.25" style="81" customWidth="1"/>
    <col min="12039" max="12039" width="11.75" style="81" customWidth="1"/>
    <col min="12040" max="12040" width="9.875" style="81" customWidth="1"/>
    <col min="12041" max="12288" width="9" style="81"/>
    <col min="12289" max="12289" width="9.5" style="81" customWidth="1"/>
    <col min="12290" max="12294" width="17.25" style="81" customWidth="1"/>
    <col min="12295" max="12295" width="11.75" style="81" customWidth="1"/>
    <col min="12296" max="12296" width="9.875" style="81" customWidth="1"/>
    <col min="12297" max="12544" width="9" style="81"/>
    <col min="12545" max="12545" width="9.5" style="81" customWidth="1"/>
    <col min="12546" max="12550" width="17.25" style="81" customWidth="1"/>
    <col min="12551" max="12551" width="11.75" style="81" customWidth="1"/>
    <col min="12552" max="12552" width="9.875" style="81" customWidth="1"/>
    <col min="12553" max="12800" width="9" style="81"/>
    <col min="12801" max="12801" width="9.5" style="81" customWidth="1"/>
    <col min="12802" max="12806" width="17.25" style="81" customWidth="1"/>
    <col min="12807" max="12807" width="11.75" style="81" customWidth="1"/>
    <col min="12808" max="12808" width="9.875" style="81" customWidth="1"/>
    <col min="12809" max="13056" width="9" style="81"/>
    <col min="13057" max="13057" width="9.5" style="81" customWidth="1"/>
    <col min="13058" max="13062" width="17.25" style="81" customWidth="1"/>
    <col min="13063" max="13063" width="11.75" style="81" customWidth="1"/>
    <col min="13064" max="13064" width="9.875" style="81" customWidth="1"/>
    <col min="13065" max="13312" width="9" style="81"/>
    <col min="13313" max="13313" width="9.5" style="81" customWidth="1"/>
    <col min="13314" max="13318" width="17.25" style="81" customWidth="1"/>
    <col min="13319" max="13319" width="11.75" style="81" customWidth="1"/>
    <col min="13320" max="13320" width="9.875" style="81" customWidth="1"/>
    <col min="13321" max="13568" width="9" style="81"/>
    <col min="13569" max="13569" width="9.5" style="81" customWidth="1"/>
    <col min="13570" max="13574" width="17.25" style="81" customWidth="1"/>
    <col min="13575" max="13575" width="11.75" style="81" customWidth="1"/>
    <col min="13576" max="13576" width="9.875" style="81" customWidth="1"/>
    <col min="13577" max="13824" width="9" style="81"/>
    <col min="13825" max="13825" width="9.5" style="81" customWidth="1"/>
    <col min="13826" max="13830" width="17.25" style="81" customWidth="1"/>
    <col min="13831" max="13831" width="11.75" style="81" customWidth="1"/>
    <col min="13832" max="13832" width="9.875" style="81" customWidth="1"/>
    <col min="13833" max="14080" width="9" style="81"/>
    <col min="14081" max="14081" width="9.5" style="81" customWidth="1"/>
    <col min="14082" max="14086" width="17.25" style="81" customWidth="1"/>
    <col min="14087" max="14087" width="11.75" style="81" customWidth="1"/>
    <col min="14088" max="14088" width="9.875" style="81" customWidth="1"/>
    <col min="14089" max="14336" width="9" style="81"/>
    <col min="14337" max="14337" width="9.5" style="81" customWidth="1"/>
    <col min="14338" max="14342" width="17.25" style="81" customWidth="1"/>
    <col min="14343" max="14343" width="11.75" style="81" customWidth="1"/>
    <col min="14344" max="14344" width="9.875" style="81" customWidth="1"/>
    <col min="14345" max="14592" width="9" style="81"/>
    <col min="14593" max="14593" width="9.5" style="81" customWidth="1"/>
    <col min="14594" max="14598" width="17.25" style="81" customWidth="1"/>
    <col min="14599" max="14599" width="11.75" style="81" customWidth="1"/>
    <col min="14600" max="14600" width="9.875" style="81" customWidth="1"/>
    <col min="14601" max="14848" width="9" style="81"/>
    <col min="14849" max="14849" width="9.5" style="81" customWidth="1"/>
    <col min="14850" max="14854" width="17.25" style="81" customWidth="1"/>
    <col min="14855" max="14855" width="11.75" style="81" customWidth="1"/>
    <col min="14856" max="14856" width="9.875" style="81" customWidth="1"/>
    <col min="14857" max="15104" width="9" style="81"/>
    <col min="15105" max="15105" width="9.5" style="81" customWidth="1"/>
    <col min="15106" max="15110" width="17.25" style="81" customWidth="1"/>
    <col min="15111" max="15111" width="11.75" style="81" customWidth="1"/>
    <col min="15112" max="15112" width="9.875" style="81" customWidth="1"/>
    <col min="15113" max="15360" width="9" style="81"/>
    <col min="15361" max="15361" width="9.5" style="81" customWidth="1"/>
    <col min="15362" max="15366" width="17.25" style="81" customWidth="1"/>
    <col min="15367" max="15367" width="11.75" style="81" customWidth="1"/>
    <col min="15368" max="15368" width="9.875" style="81" customWidth="1"/>
    <col min="15369" max="15616" width="9" style="81"/>
    <col min="15617" max="15617" width="9.5" style="81" customWidth="1"/>
    <col min="15618" max="15622" width="17.25" style="81" customWidth="1"/>
    <col min="15623" max="15623" width="11.75" style="81" customWidth="1"/>
    <col min="15624" max="15624" width="9.875" style="81" customWidth="1"/>
    <col min="15625" max="15872" width="9" style="81"/>
    <col min="15873" max="15873" width="9.5" style="81" customWidth="1"/>
    <col min="15874" max="15878" width="17.25" style="81" customWidth="1"/>
    <col min="15879" max="15879" width="11.75" style="81" customWidth="1"/>
    <col min="15880" max="15880" width="9.875" style="81" customWidth="1"/>
    <col min="15881" max="16128" width="9" style="81"/>
    <col min="16129" max="16129" width="9.5" style="81" customWidth="1"/>
    <col min="16130" max="16134" width="17.25" style="81" customWidth="1"/>
    <col min="16135" max="16135" width="11.75" style="81" customWidth="1"/>
    <col min="16136" max="16136" width="9.875" style="81" customWidth="1"/>
    <col min="16137" max="16384" width="9" style="81"/>
  </cols>
  <sheetData>
    <row r="1" spans="1:7" ht="14.25" customHeight="1"/>
    <row r="2" spans="1:7" ht="21" customHeight="1">
      <c r="A2" s="119" t="s">
        <v>131</v>
      </c>
      <c r="B2" s="119"/>
      <c r="C2" s="119"/>
      <c r="D2" s="119"/>
      <c r="E2" s="119"/>
      <c r="F2" s="119"/>
    </row>
    <row r="3" spans="1:7" ht="24.75" customHeight="1"/>
    <row r="4" spans="1:7" ht="38.25" customHeight="1">
      <c r="A4" s="120" t="s">
        <v>132</v>
      </c>
      <c r="B4" s="120"/>
      <c r="C4" s="120"/>
      <c r="D4" s="120"/>
      <c r="E4" s="120"/>
      <c r="F4" s="120"/>
      <c r="G4" s="57"/>
    </row>
    <row r="5" spans="1:7" ht="21.75" customHeight="1"/>
    <row r="6" spans="1:7" ht="17.25" customHeight="1">
      <c r="A6" s="137" t="s">
        <v>133</v>
      </c>
      <c r="B6" s="138"/>
    </row>
    <row r="7" spans="1:7" ht="17.25" customHeight="1">
      <c r="B7" s="80" t="s">
        <v>72</v>
      </c>
      <c r="C7" s="80"/>
      <c r="D7" s="80"/>
      <c r="E7" s="80"/>
      <c r="F7" s="80"/>
    </row>
    <row r="8" spans="1:7" ht="17.25" customHeight="1">
      <c r="B8" s="81" t="s">
        <v>123</v>
      </c>
      <c r="E8" s="58"/>
      <c r="F8" s="80"/>
    </row>
    <row r="9" spans="1:7" ht="17.25" customHeight="1">
      <c r="B9" s="122" t="s">
        <v>122</v>
      </c>
      <c r="C9" s="122"/>
      <c r="D9" s="122"/>
      <c r="E9" s="122"/>
      <c r="F9" s="80"/>
    </row>
    <row r="11" spans="1:7">
      <c r="A11" s="122"/>
      <c r="B11" s="122"/>
      <c r="E11" s="81" t="s">
        <v>121</v>
      </c>
    </row>
    <row r="12" spans="1:7" ht="31.5" customHeight="1"/>
    <row r="13" spans="1:7">
      <c r="A13" s="119" t="s">
        <v>120</v>
      </c>
      <c r="B13" s="119"/>
      <c r="C13" s="119"/>
      <c r="D13" s="119"/>
      <c r="E13" s="119"/>
      <c r="F13" s="119"/>
    </row>
    <row r="14" spans="1:7" ht="21.75" customHeight="1">
      <c r="A14" s="79"/>
      <c r="B14" s="79"/>
      <c r="C14" s="79"/>
      <c r="D14" s="79"/>
      <c r="E14" s="79"/>
      <c r="F14" s="79"/>
    </row>
    <row r="15" spans="1:7" ht="24.75" customHeight="1">
      <c r="C15" s="110" t="s">
        <v>59</v>
      </c>
      <c r="D15" s="112">
        <f>計算表!CX32</f>
        <v>749720</v>
      </c>
      <c r="E15" s="59" t="s">
        <v>60</v>
      </c>
    </row>
    <row r="17" spans="1:6" ht="31.5" customHeight="1">
      <c r="A17" s="79"/>
      <c r="B17" s="79"/>
      <c r="C17" s="79"/>
      <c r="D17" s="79"/>
      <c r="E17" s="79"/>
      <c r="F17" s="79"/>
    </row>
    <row r="18" spans="1:6">
      <c r="B18" s="81" t="s">
        <v>119</v>
      </c>
    </row>
  </sheetData>
  <mergeCells count="6">
    <mergeCell ref="A13:F13"/>
    <mergeCell ref="B9:E9"/>
    <mergeCell ref="A2:F2"/>
    <mergeCell ref="A4:F4"/>
    <mergeCell ref="A6:B6"/>
    <mergeCell ref="A11:B11"/>
  </mergeCells>
  <phoneticPr fontId="3"/>
  <printOptions horizontalCentered="1" gridLinesSet="0"/>
  <pageMargins left="0.45" right="0.44" top="0.8" bottom="0.85" header="0.51181102362204722" footer="0.8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DG46"/>
  <sheetViews>
    <sheetView tabSelected="1" view="pageBreakPreview" topLeftCell="AI1" zoomScale="78" zoomScaleNormal="100" zoomScaleSheetLayoutView="78" zoomScalePageLayoutView="55" workbookViewId="0">
      <selection activeCell="AM5" sqref="AM5:AP5"/>
    </sheetView>
  </sheetViews>
  <sheetFormatPr defaultColWidth="2.75" defaultRowHeight="15" customHeight="1"/>
  <cols>
    <col min="1" max="2" width="2.75" style="2" customWidth="1"/>
    <col min="3" max="5" width="2.75" style="2"/>
    <col min="6" max="6" width="2.75" style="2" customWidth="1"/>
    <col min="7" max="31" width="2.75" style="2"/>
    <col min="32" max="32" width="4.5" style="2" bestFit="1" customWidth="1"/>
    <col min="33" max="16384" width="2.75" style="2"/>
  </cols>
  <sheetData>
    <row r="1" spans="1:109" ht="19.5" customHeight="1">
      <c r="A1" s="1" t="s">
        <v>124</v>
      </c>
    </row>
    <row r="2" spans="1:109" ht="19.5" customHeight="1"/>
    <row r="3" spans="1:109" ht="19.5" customHeight="1" thickBot="1">
      <c r="A3" s="2" t="s">
        <v>0</v>
      </c>
      <c r="B3" s="3"/>
      <c r="C3" s="3"/>
      <c r="D3" s="3"/>
      <c r="E3" s="3"/>
      <c r="F3" s="3"/>
      <c r="G3" s="4"/>
      <c r="H3" s="4"/>
      <c r="I3" s="4"/>
      <c r="J3" s="4"/>
      <c r="K3" s="4"/>
      <c r="L3" s="4"/>
      <c r="M3" s="4"/>
      <c r="N3" s="4"/>
      <c r="O3" s="4"/>
      <c r="P3" s="4"/>
      <c r="Q3" s="4"/>
      <c r="R3" s="4"/>
      <c r="S3" s="4"/>
      <c r="T3" s="4"/>
      <c r="U3" s="4"/>
      <c r="V3" s="4"/>
      <c r="W3" s="4"/>
      <c r="X3" s="4"/>
      <c r="Y3" s="4"/>
      <c r="Z3" s="4"/>
      <c r="AA3" s="4"/>
      <c r="AB3" s="4"/>
      <c r="AC3" s="4"/>
      <c r="AD3" s="4"/>
      <c r="AE3" s="4"/>
      <c r="AF3" s="4"/>
      <c r="BD3" s="2" t="s">
        <v>62</v>
      </c>
      <c r="BF3" s="3"/>
      <c r="BG3" s="3"/>
      <c r="BH3" s="3"/>
      <c r="BI3" s="3"/>
      <c r="BJ3" s="3"/>
      <c r="BK3" s="4"/>
      <c r="BL3" s="4"/>
      <c r="BM3" s="4"/>
      <c r="BN3" s="4"/>
      <c r="BO3" s="4"/>
      <c r="BP3" s="4"/>
      <c r="BQ3" s="4"/>
      <c r="BR3" s="4"/>
      <c r="BS3" s="4"/>
      <c r="BT3" s="4"/>
      <c r="BU3" s="4"/>
      <c r="BV3" s="4"/>
      <c r="BW3" s="4"/>
      <c r="BX3" s="4"/>
      <c r="BY3" s="4"/>
      <c r="BZ3" s="4"/>
      <c r="CA3" s="4"/>
      <c r="CB3" s="4"/>
      <c r="CC3" s="4"/>
      <c r="CD3" s="4"/>
      <c r="CE3" s="4"/>
      <c r="CF3" s="4"/>
      <c r="CG3" s="4"/>
      <c r="CH3" s="4"/>
      <c r="CI3" s="4"/>
      <c r="CJ3" s="4"/>
    </row>
    <row r="4" spans="1:109" ht="19.5" customHeight="1" thickBot="1">
      <c r="A4" s="140"/>
      <c r="B4" s="141"/>
      <c r="C4" s="141"/>
      <c r="D4" s="141"/>
      <c r="E4" s="141"/>
      <c r="F4" s="142"/>
      <c r="G4" s="204">
        <v>4</v>
      </c>
      <c r="H4" s="194"/>
      <c r="I4" s="194"/>
      <c r="J4" s="194"/>
      <c r="K4" s="194">
        <v>5</v>
      </c>
      <c r="L4" s="194"/>
      <c r="M4" s="194"/>
      <c r="N4" s="194"/>
      <c r="O4" s="194">
        <v>6</v>
      </c>
      <c r="P4" s="194"/>
      <c r="Q4" s="194"/>
      <c r="R4" s="194"/>
      <c r="S4" s="194">
        <v>7</v>
      </c>
      <c r="T4" s="194"/>
      <c r="U4" s="194"/>
      <c r="V4" s="194"/>
      <c r="W4" s="194">
        <v>8</v>
      </c>
      <c r="X4" s="194"/>
      <c r="Y4" s="194"/>
      <c r="Z4" s="194"/>
      <c r="AA4" s="194">
        <v>9</v>
      </c>
      <c r="AB4" s="194"/>
      <c r="AC4" s="194"/>
      <c r="AD4" s="194"/>
      <c r="AE4" s="194">
        <v>10</v>
      </c>
      <c r="AF4" s="194"/>
      <c r="AG4" s="194"/>
      <c r="AH4" s="194"/>
      <c r="AI4" s="194">
        <v>11</v>
      </c>
      <c r="AJ4" s="194"/>
      <c r="AK4" s="194"/>
      <c r="AL4" s="194"/>
      <c r="AM4" s="194">
        <v>12</v>
      </c>
      <c r="AN4" s="194"/>
      <c r="AO4" s="194"/>
      <c r="AP4" s="194"/>
      <c r="AQ4" s="194">
        <v>1</v>
      </c>
      <c r="AR4" s="194"/>
      <c r="AS4" s="194"/>
      <c r="AT4" s="194"/>
      <c r="AU4" s="194">
        <v>2</v>
      </c>
      <c r="AV4" s="194"/>
      <c r="AW4" s="194"/>
      <c r="AX4" s="194"/>
      <c r="AY4" s="194">
        <v>3</v>
      </c>
      <c r="AZ4" s="194"/>
      <c r="BA4" s="194"/>
      <c r="BB4" s="195"/>
      <c r="BD4" s="140"/>
      <c r="BE4" s="141"/>
      <c r="BF4" s="141"/>
      <c r="BG4" s="141"/>
      <c r="BH4" s="141"/>
      <c r="BI4" s="142"/>
      <c r="BJ4" s="264" t="s">
        <v>1</v>
      </c>
      <c r="BK4" s="238"/>
      <c r="BL4" s="238"/>
      <c r="BM4" s="238"/>
      <c r="BN4" s="238" t="s">
        <v>2</v>
      </c>
      <c r="BO4" s="238"/>
      <c r="BP4" s="238"/>
      <c r="BQ4" s="238"/>
      <c r="BR4" s="238" t="s">
        <v>3</v>
      </c>
      <c r="BS4" s="238"/>
      <c r="BT4" s="238"/>
      <c r="BU4" s="238"/>
      <c r="BV4" s="238" t="s">
        <v>4</v>
      </c>
      <c r="BW4" s="238"/>
      <c r="BX4" s="238"/>
      <c r="BY4" s="238"/>
      <c r="BZ4" s="238" t="s">
        <v>5</v>
      </c>
      <c r="CA4" s="238"/>
      <c r="CB4" s="238"/>
      <c r="CC4" s="238"/>
      <c r="CD4" s="238" t="s">
        <v>6</v>
      </c>
      <c r="CE4" s="238"/>
      <c r="CF4" s="238"/>
      <c r="CG4" s="238"/>
      <c r="CH4" s="238" t="s">
        <v>7</v>
      </c>
      <c r="CI4" s="238"/>
      <c r="CJ4" s="238"/>
      <c r="CK4" s="238"/>
      <c r="CL4" s="238" t="s">
        <v>8</v>
      </c>
      <c r="CM4" s="238"/>
      <c r="CN4" s="238"/>
      <c r="CO4" s="238"/>
      <c r="CP4" s="238" t="s">
        <v>9</v>
      </c>
      <c r="CQ4" s="238"/>
      <c r="CR4" s="238"/>
      <c r="CS4" s="238"/>
      <c r="CT4" s="238" t="s">
        <v>10</v>
      </c>
      <c r="CU4" s="238"/>
      <c r="CV4" s="238"/>
      <c r="CW4" s="238"/>
      <c r="CX4" s="238" t="s">
        <v>11</v>
      </c>
      <c r="CY4" s="238"/>
      <c r="CZ4" s="238"/>
      <c r="DA4" s="238"/>
      <c r="DB4" s="238" t="s">
        <v>12</v>
      </c>
      <c r="DC4" s="238"/>
      <c r="DD4" s="238"/>
      <c r="DE4" s="239"/>
    </row>
    <row r="5" spans="1:109" ht="19.5" customHeight="1">
      <c r="A5" s="196" t="s">
        <v>13</v>
      </c>
      <c r="B5" s="160" t="s">
        <v>14</v>
      </c>
      <c r="C5" s="198" t="s">
        <v>15</v>
      </c>
      <c r="D5" s="198"/>
      <c r="E5" s="198"/>
      <c r="F5" s="199"/>
      <c r="G5" s="172">
        <f>単価計算!$AO9</f>
        <v>187950</v>
      </c>
      <c r="H5" s="200"/>
      <c r="I5" s="200"/>
      <c r="J5" s="200"/>
      <c r="K5" s="170">
        <f>単価計算!$AO13</f>
        <v>187950</v>
      </c>
      <c r="L5" s="171"/>
      <c r="M5" s="171"/>
      <c r="N5" s="172"/>
      <c r="O5" s="170">
        <f>単価計算!$AO17</f>
        <v>189900</v>
      </c>
      <c r="P5" s="171"/>
      <c r="Q5" s="171"/>
      <c r="R5" s="172"/>
      <c r="S5" s="170">
        <f>単価計算!$AO21</f>
        <v>187090</v>
      </c>
      <c r="T5" s="171"/>
      <c r="U5" s="171"/>
      <c r="V5" s="172"/>
      <c r="W5" s="170">
        <f>単価計算!$AO25</f>
        <v>187090</v>
      </c>
      <c r="X5" s="171"/>
      <c r="Y5" s="171"/>
      <c r="Z5" s="172"/>
      <c r="AA5" s="170">
        <f>単価計算!$AO29</f>
        <v>187090</v>
      </c>
      <c r="AB5" s="171"/>
      <c r="AC5" s="171"/>
      <c r="AD5" s="172"/>
      <c r="AE5" s="170">
        <f>単価計算!$AO33</f>
        <v>187090</v>
      </c>
      <c r="AF5" s="171"/>
      <c r="AG5" s="171"/>
      <c r="AH5" s="172"/>
      <c r="AI5" s="170">
        <f>単価計算!$AO37</f>
        <v>189040</v>
      </c>
      <c r="AJ5" s="171"/>
      <c r="AK5" s="171"/>
      <c r="AL5" s="172"/>
      <c r="AM5" s="170">
        <f>単価計算!$AO41</f>
        <v>187090</v>
      </c>
      <c r="AN5" s="171"/>
      <c r="AO5" s="171"/>
      <c r="AP5" s="172"/>
      <c r="AQ5" s="170">
        <f>単価計算!$AO45</f>
        <v>187090</v>
      </c>
      <c r="AR5" s="171"/>
      <c r="AS5" s="171"/>
      <c r="AT5" s="172"/>
      <c r="AU5" s="170">
        <f>単価計算!$AO49</f>
        <v>187090</v>
      </c>
      <c r="AV5" s="171"/>
      <c r="AW5" s="171"/>
      <c r="AX5" s="172"/>
      <c r="AY5" s="170">
        <f>単価計算!$AO53</f>
        <v>216040</v>
      </c>
      <c r="AZ5" s="171"/>
      <c r="BA5" s="171"/>
      <c r="BB5" s="193"/>
      <c r="BD5" s="196" t="s">
        <v>13</v>
      </c>
      <c r="BE5" s="160" t="s">
        <v>14</v>
      </c>
      <c r="BF5" s="198" t="s">
        <v>15</v>
      </c>
      <c r="BG5" s="198"/>
      <c r="BH5" s="198"/>
      <c r="BI5" s="199"/>
      <c r="BJ5" s="172">
        <f>単価計算!$AR9</f>
        <v>185260</v>
      </c>
      <c r="BK5" s="200"/>
      <c r="BL5" s="200"/>
      <c r="BM5" s="200"/>
      <c r="BN5" s="170">
        <f>単価計算!$AR13</f>
        <v>185260</v>
      </c>
      <c r="BO5" s="171"/>
      <c r="BP5" s="171"/>
      <c r="BQ5" s="172"/>
      <c r="BR5" s="170">
        <f>単価計算!$AR17</f>
        <v>186970</v>
      </c>
      <c r="BS5" s="171"/>
      <c r="BT5" s="171"/>
      <c r="BU5" s="172"/>
      <c r="BV5" s="170">
        <f>単価計算!$AR21</f>
        <v>185260</v>
      </c>
      <c r="BW5" s="171"/>
      <c r="BX5" s="171"/>
      <c r="BY5" s="172"/>
      <c r="BZ5" s="170">
        <f>単価計算!$AR25</f>
        <v>185260</v>
      </c>
      <c r="CA5" s="171"/>
      <c r="CB5" s="171"/>
      <c r="CC5" s="172"/>
      <c r="CD5" s="170">
        <f>単価計算!$AR29</f>
        <v>185260</v>
      </c>
      <c r="CE5" s="171"/>
      <c r="CF5" s="171"/>
      <c r="CG5" s="172"/>
      <c r="CH5" s="170">
        <f>単価計算!$AR33</f>
        <v>185260</v>
      </c>
      <c r="CI5" s="171"/>
      <c r="CJ5" s="171"/>
      <c r="CK5" s="172"/>
      <c r="CL5" s="170">
        <f>単価計算!$AR37</f>
        <v>186970</v>
      </c>
      <c r="CM5" s="171"/>
      <c r="CN5" s="171"/>
      <c r="CO5" s="172"/>
      <c r="CP5" s="170">
        <f>単価計算!$AR41</f>
        <v>185260</v>
      </c>
      <c r="CQ5" s="171"/>
      <c r="CR5" s="171"/>
      <c r="CS5" s="172"/>
      <c r="CT5" s="170">
        <f>単価計算!$AR45</f>
        <v>185260</v>
      </c>
      <c r="CU5" s="171"/>
      <c r="CV5" s="171"/>
      <c r="CW5" s="172"/>
      <c r="CX5" s="170">
        <f>単価計算!$AR49</f>
        <v>185260</v>
      </c>
      <c r="CY5" s="171"/>
      <c r="CZ5" s="171"/>
      <c r="DA5" s="172"/>
      <c r="DB5" s="170">
        <f>単価計算!$AR53</f>
        <v>162790</v>
      </c>
      <c r="DC5" s="171"/>
      <c r="DD5" s="171"/>
      <c r="DE5" s="193"/>
    </row>
    <row r="6" spans="1:109" ht="19.5" customHeight="1">
      <c r="A6" s="159"/>
      <c r="B6" s="161"/>
      <c r="C6" s="164" t="s">
        <v>16</v>
      </c>
      <c r="D6" s="164"/>
      <c r="E6" s="164"/>
      <c r="F6" s="165"/>
      <c r="G6" s="177">
        <f>単価計算!AO10</f>
        <v>276090</v>
      </c>
      <c r="H6" s="177"/>
      <c r="I6" s="177"/>
      <c r="J6" s="178"/>
      <c r="K6" s="176">
        <f>単価計算!$AO14</f>
        <v>276090</v>
      </c>
      <c r="L6" s="177"/>
      <c r="M6" s="177"/>
      <c r="N6" s="178"/>
      <c r="O6" s="176">
        <f>単価計算!$AO18</f>
        <v>278980</v>
      </c>
      <c r="P6" s="177"/>
      <c r="Q6" s="177"/>
      <c r="R6" s="178"/>
      <c r="S6" s="176">
        <f>単価計算!$AO22</f>
        <v>275230</v>
      </c>
      <c r="T6" s="177"/>
      <c r="U6" s="177"/>
      <c r="V6" s="178"/>
      <c r="W6" s="176">
        <f>単価計算!$AO26</f>
        <v>275230</v>
      </c>
      <c r="X6" s="177"/>
      <c r="Y6" s="177"/>
      <c r="Z6" s="178"/>
      <c r="AA6" s="176">
        <f>単価計算!$AO30</f>
        <v>275230</v>
      </c>
      <c r="AB6" s="177"/>
      <c r="AC6" s="177"/>
      <c r="AD6" s="178"/>
      <c r="AE6" s="176">
        <f>単価計算!$AO34</f>
        <v>275230</v>
      </c>
      <c r="AF6" s="177"/>
      <c r="AG6" s="177"/>
      <c r="AH6" s="178"/>
      <c r="AI6" s="176">
        <f>単価計算!$AO38</f>
        <v>278120</v>
      </c>
      <c r="AJ6" s="177"/>
      <c r="AK6" s="177"/>
      <c r="AL6" s="178"/>
      <c r="AM6" s="176">
        <f>単価計算!$AO42</f>
        <v>275230</v>
      </c>
      <c r="AN6" s="177"/>
      <c r="AO6" s="177"/>
      <c r="AP6" s="178"/>
      <c r="AQ6" s="167">
        <f>単価計算!$AO46</f>
        <v>275230</v>
      </c>
      <c r="AR6" s="168"/>
      <c r="AS6" s="168"/>
      <c r="AT6" s="169"/>
      <c r="AU6" s="176">
        <f>単価計算!$AO50</f>
        <v>275230</v>
      </c>
      <c r="AV6" s="177"/>
      <c r="AW6" s="177"/>
      <c r="AX6" s="178"/>
      <c r="AY6" s="176">
        <f>単価計算!$AO54</f>
        <v>305120</v>
      </c>
      <c r="AZ6" s="177"/>
      <c r="BA6" s="177"/>
      <c r="BB6" s="182"/>
      <c r="BD6" s="159"/>
      <c r="BE6" s="161"/>
      <c r="BF6" s="164" t="s">
        <v>16</v>
      </c>
      <c r="BG6" s="164"/>
      <c r="BH6" s="164"/>
      <c r="BI6" s="165"/>
      <c r="BJ6" s="177">
        <f>単価計算!$AR10</f>
        <v>261970</v>
      </c>
      <c r="BK6" s="177"/>
      <c r="BL6" s="177"/>
      <c r="BM6" s="178"/>
      <c r="BN6" s="176">
        <f>単価計算!$AR14</f>
        <v>261970</v>
      </c>
      <c r="BO6" s="177"/>
      <c r="BP6" s="177"/>
      <c r="BQ6" s="178"/>
      <c r="BR6" s="176">
        <f>単価計算!$AR18</f>
        <v>264500</v>
      </c>
      <c r="BS6" s="177"/>
      <c r="BT6" s="177"/>
      <c r="BU6" s="178"/>
      <c r="BV6" s="176">
        <f>単価計算!$AR22</f>
        <v>261970</v>
      </c>
      <c r="BW6" s="177"/>
      <c r="BX6" s="177"/>
      <c r="BY6" s="178"/>
      <c r="BZ6" s="176">
        <f>単価計算!$AR26</f>
        <v>261970</v>
      </c>
      <c r="CA6" s="177"/>
      <c r="CB6" s="177"/>
      <c r="CC6" s="178"/>
      <c r="CD6" s="176">
        <f>単価計算!$AR30</f>
        <v>261970</v>
      </c>
      <c r="CE6" s="177"/>
      <c r="CF6" s="177"/>
      <c r="CG6" s="178"/>
      <c r="CH6" s="176">
        <f>単価計算!$AR34</f>
        <v>261970</v>
      </c>
      <c r="CI6" s="177"/>
      <c r="CJ6" s="177"/>
      <c r="CK6" s="178"/>
      <c r="CL6" s="176">
        <f>単価計算!$AR38</f>
        <v>264500</v>
      </c>
      <c r="CM6" s="177"/>
      <c r="CN6" s="177"/>
      <c r="CO6" s="178"/>
      <c r="CP6" s="176">
        <f>単価計算!$AR42</f>
        <v>261970</v>
      </c>
      <c r="CQ6" s="177"/>
      <c r="CR6" s="177"/>
      <c r="CS6" s="178"/>
      <c r="CT6" s="176">
        <f>単価計算!$AR46</f>
        <v>261970</v>
      </c>
      <c r="CU6" s="177"/>
      <c r="CV6" s="177"/>
      <c r="CW6" s="178"/>
      <c r="CX6" s="176">
        <f>単価計算!$AR50</f>
        <v>261970</v>
      </c>
      <c r="CY6" s="177"/>
      <c r="CZ6" s="177"/>
      <c r="DA6" s="178"/>
      <c r="DB6" s="176">
        <f>単価計算!$AR54</f>
        <v>240320</v>
      </c>
      <c r="DC6" s="177"/>
      <c r="DD6" s="177"/>
      <c r="DE6" s="182"/>
    </row>
    <row r="7" spans="1:109" ht="19.5" customHeight="1">
      <c r="A7" s="159"/>
      <c r="B7" s="161" t="s">
        <v>17</v>
      </c>
      <c r="C7" s="164" t="s">
        <v>15</v>
      </c>
      <c r="D7" s="164"/>
      <c r="E7" s="164"/>
      <c r="F7" s="165"/>
      <c r="G7" s="177">
        <f>単価計算!AO11</f>
        <v>184680</v>
      </c>
      <c r="H7" s="177"/>
      <c r="I7" s="177"/>
      <c r="J7" s="178"/>
      <c r="K7" s="176">
        <f>単価計算!$AO15</f>
        <v>184680</v>
      </c>
      <c r="L7" s="177"/>
      <c r="M7" s="177"/>
      <c r="N7" s="178"/>
      <c r="O7" s="176">
        <f>単価計算!$AO19</f>
        <v>186600</v>
      </c>
      <c r="P7" s="177"/>
      <c r="Q7" s="177"/>
      <c r="R7" s="178"/>
      <c r="S7" s="176">
        <f>単価計算!$AO23</f>
        <v>183820</v>
      </c>
      <c r="T7" s="177"/>
      <c r="U7" s="177"/>
      <c r="V7" s="178"/>
      <c r="W7" s="176">
        <f>単価計算!$AO27</f>
        <v>183820</v>
      </c>
      <c r="X7" s="177"/>
      <c r="Y7" s="177"/>
      <c r="Z7" s="178"/>
      <c r="AA7" s="176">
        <f>単価計算!$AO31</f>
        <v>183820</v>
      </c>
      <c r="AB7" s="177"/>
      <c r="AC7" s="177"/>
      <c r="AD7" s="178"/>
      <c r="AE7" s="176">
        <f>単価計算!$AO35</f>
        <v>183820</v>
      </c>
      <c r="AF7" s="177"/>
      <c r="AG7" s="177"/>
      <c r="AH7" s="178"/>
      <c r="AI7" s="176">
        <f>単価計算!$AO39</f>
        <v>185740</v>
      </c>
      <c r="AJ7" s="177"/>
      <c r="AK7" s="177"/>
      <c r="AL7" s="178"/>
      <c r="AM7" s="176">
        <f>単価計算!$AO43</f>
        <v>183820</v>
      </c>
      <c r="AN7" s="177"/>
      <c r="AO7" s="177"/>
      <c r="AP7" s="178"/>
      <c r="AQ7" s="176">
        <f>単価計算!$AO47</f>
        <v>183820</v>
      </c>
      <c r="AR7" s="177"/>
      <c r="AS7" s="177"/>
      <c r="AT7" s="178"/>
      <c r="AU7" s="176">
        <f>単価計算!$AO51</f>
        <v>183820</v>
      </c>
      <c r="AV7" s="177"/>
      <c r="AW7" s="177"/>
      <c r="AX7" s="178"/>
      <c r="AY7" s="176">
        <f>単価計算!$AO55</f>
        <v>212740</v>
      </c>
      <c r="AZ7" s="177"/>
      <c r="BA7" s="177"/>
      <c r="BB7" s="182"/>
      <c r="BD7" s="159"/>
      <c r="BE7" s="161" t="s">
        <v>17</v>
      </c>
      <c r="BF7" s="164" t="s">
        <v>15</v>
      </c>
      <c r="BG7" s="164"/>
      <c r="BH7" s="164"/>
      <c r="BI7" s="165"/>
      <c r="BJ7" s="177">
        <f>単価計算!$AR11</f>
        <v>182410</v>
      </c>
      <c r="BK7" s="177"/>
      <c r="BL7" s="177"/>
      <c r="BM7" s="178"/>
      <c r="BN7" s="176">
        <f>単価計算!$AR15</f>
        <v>182410</v>
      </c>
      <c r="BO7" s="177"/>
      <c r="BP7" s="177"/>
      <c r="BQ7" s="178"/>
      <c r="BR7" s="176">
        <f>単価計算!$AR19</f>
        <v>184090</v>
      </c>
      <c r="BS7" s="177"/>
      <c r="BT7" s="177"/>
      <c r="BU7" s="178"/>
      <c r="BV7" s="176">
        <f>単価計算!$AR23</f>
        <v>182410</v>
      </c>
      <c r="BW7" s="177"/>
      <c r="BX7" s="177"/>
      <c r="BY7" s="178"/>
      <c r="BZ7" s="176">
        <f>単価計算!$AR27</f>
        <v>182410</v>
      </c>
      <c r="CA7" s="177"/>
      <c r="CB7" s="177"/>
      <c r="CC7" s="178"/>
      <c r="CD7" s="176">
        <f>単価計算!$AR31</f>
        <v>182410</v>
      </c>
      <c r="CE7" s="177"/>
      <c r="CF7" s="177"/>
      <c r="CG7" s="178"/>
      <c r="CH7" s="176">
        <f>単価計算!$AR35</f>
        <v>182410</v>
      </c>
      <c r="CI7" s="177"/>
      <c r="CJ7" s="177"/>
      <c r="CK7" s="178"/>
      <c r="CL7" s="176">
        <f>単価計算!$AR39</f>
        <v>184090</v>
      </c>
      <c r="CM7" s="177"/>
      <c r="CN7" s="177"/>
      <c r="CO7" s="178"/>
      <c r="CP7" s="176">
        <f>単価計算!$AR43</f>
        <v>182410</v>
      </c>
      <c r="CQ7" s="177"/>
      <c r="CR7" s="177"/>
      <c r="CS7" s="178"/>
      <c r="CT7" s="176">
        <f>単価計算!$AR47</f>
        <v>182410</v>
      </c>
      <c r="CU7" s="177"/>
      <c r="CV7" s="177"/>
      <c r="CW7" s="178"/>
      <c r="CX7" s="176">
        <f>単価計算!$AR51</f>
        <v>182410</v>
      </c>
      <c r="CY7" s="177"/>
      <c r="CZ7" s="177"/>
      <c r="DA7" s="178"/>
      <c r="DB7" s="176">
        <f>単価計算!$AR55</f>
        <v>159910</v>
      </c>
      <c r="DC7" s="177"/>
      <c r="DD7" s="177"/>
      <c r="DE7" s="182"/>
    </row>
    <row r="8" spans="1:109" ht="19.5" customHeight="1" thickBot="1">
      <c r="A8" s="197"/>
      <c r="B8" s="166"/>
      <c r="C8" s="201" t="s">
        <v>16</v>
      </c>
      <c r="D8" s="201"/>
      <c r="E8" s="201"/>
      <c r="F8" s="202"/>
      <c r="G8" s="174">
        <f>単価計算!AO12</f>
        <v>272810</v>
      </c>
      <c r="H8" s="174"/>
      <c r="I8" s="174"/>
      <c r="J8" s="175"/>
      <c r="K8" s="173">
        <f>単価計算!$AO16</f>
        <v>272810</v>
      </c>
      <c r="L8" s="174"/>
      <c r="M8" s="174"/>
      <c r="N8" s="175"/>
      <c r="O8" s="173">
        <f>単価計算!$AO20</f>
        <v>275670</v>
      </c>
      <c r="P8" s="174"/>
      <c r="Q8" s="174"/>
      <c r="R8" s="175"/>
      <c r="S8" s="173">
        <f>単価計算!$AO24</f>
        <v>271950</v>
      </c>
      <c r="T8" s="174"/>
      <c r="U8" s="174"/>
      <c r="V8" s="175"/>
      <c r="W8" s="173">
        <f>単価計算!$AO28</f>
        <v>271950</v>
      </c>
      <c r="X8" s="174"/>
      <c r="Y8" s="174"/>
      <c r="Z8" s="175"/>
      <c r="AA8" s="173">
        <f>単価計算!$AO32</f>
        <v>271950</v>
      </c>
      <c r="AB8" s="174"/>
      <c r="AC8" s="174"/>
      <c r="AD8" s="175"/>
      <c r="AE8" s="173">
        <f>単価計算!$AO36</f>
        <v>271950</v>
      </c>
      <c r="AF8" s="174"/>
      <c r="AG8" s="174"/>
      <c r="AH8" s="175"/>
      <c r="AI8" s="173">
        <f>単価計算!$AO40</f>
        <v>274810</v>
      </c>
      <c r="AJ8" s="174"/>
      <c r="AK8" s="174"/>
      <c r="AL8" s="175"/>
      <c r="AM8" s="173">
        <f>単価計算!$AO44</f>
        <v>271950</v>
      </c>
      <c r="AN8" s="174"/>
      <c r="AO8" s="174"/>
      <c r="AP8" s="175"/>
      <c r="AQ8" s="173">
        <f>単価計算!$AO48</f>
        <v>271950</v>
      </c>
      <c r="AR8" s="174"/>
      <c r="AS8" s="174"/>
      <c r="AT8" s="175"/>
      <c r="AU8" s="173">
        <f>単価計算!$AO52</f>
        <v>271950</v>
      </c>
      <c r="AV8" s="174"/>
      <c r="AW8" s="174"/>
      <c r="AX8" s="175"/>
      <c r="AY8" s="173">
        <f>単価計算!$AO56</f>
        <v>301810</v>
      </c>
      <c r="AZ8" s="174"/>
      <c r="BA8" s="174"/>
      <c r="BB8" s="203"/>
      <c r="BD8" s="197"/>
      <c r="BE8" s="166"/>
      <c r="BF8" s="201" t="s">
        <v>16</v>
      </c>
      <c r="BG8" s="201"/>
      <c r="BH8" s="201"/>
      <c r="BI8" s="202"/>
      <c r="BJ8" s="174">
        <f>単価計算!$AR12</f>
        <v>259130</v>
      </c>
      <c r="BK8" s="174"/>
      <c r="BL8" s="174"/>
      <c r="BM8" s="175"/>
      <c r="BN8" s="173">
        <f>単価計算!$AR16</f>
        <v>259130</v>
      </c>
      <c r="BO8" s="174"/>
      <c r="BP8" s="174"/>
      <c r="BQ8" s="175"/>
      <c r="BR8" s="173">
        <f>単価計算!$AR20</f>
        <v>261620</v>
      </c>
      <c r="BS8" s="174"/>
      <c r="BT8" s="174"/>
      <c r="BU8" s="175"/>
      <c r="BV8" s="173">
        <f>単価計算!$AR24</f>
        <v>259130</v>
      </c>
      <c r="BW8" s="174"/>
      <c r="BX8" s="174"/>
      <c r="BY8" s="175"/>
      <c r="BZ8" s="173">
        <f>単価計算!$AR28</f>
        <v>259130</v>
      </c>
      <c r="CA8" s="174"/>
      <c r="CB8" s="174"/>
      <c r="CC8" s="175"/>
      <c r="CD8" s="173">
        <f>単価計算!$AR32</f>
        <v>259130</v>
      </c>
      <c r="CE8" s="174"/>
      <c r="CF8" s="174"/>
      <c r="CG8" s="175"/>
      <c r="CH8" s="173">
        <f>単価計算!$AR36</f>
        <v>259130</v>
      </c>
      <c r="CI8" s="174"/>
      <c r="CJ8" s="174"/>
      <c r="CK8" s="175"/>
      <c r="CL8" s="173">
        <f>単価計算!$AR40</f>
        <v>261620</v>
      </c>
      <c r="CM8" s="174"/>
      <c r="CN8" s="174"/>
      <c r="CO8" s="175"/>
      <c r="CP8" s="173">
        <f>単価計算!$AR44</f>
        <v>259130</v>
      </c>
      <c r="CQ8" s="174"/>
      <c r="CR8" s="174"/>
      <c r="CS8" s="175"/>
      <c r="CT8" s="173">
        <f>単価計算!$AR48</f>
        <v>259130</v>
      </c>
      <c r="CU8" s="174"/>
      <c r="CV8" s="174"/>
      <c r="CW8" s="175"/>
      <c r="CX8" s="173">
        <f>単価計算!$AR52</f>
        <v>259130</v>
      </c>
      <c r="CY8" s="174"/>
      <c r="CZ8" s="174"/>
      <c r="DA8" s="175"/>
      <c r="DB8" s="173">
        <f>単価計算!$AR56</f>
        <v>237440</v>
      </c>
      <c r="DC8" s="174"/>
      <c r="DD8" s="174"/>
      <c r="DE8" s="203"/>
    </row>
    <row r="9" spans="1:109" ht="19.5" customHeight="1">
      <c r="A9" s="5"/>
      <c r="B9" s="5"/>
      <c r="C9" s="3"/>
      <c r="D9" s="3"/>
      <c r="E9" s="3"/>
      <c r="F9" s="3"/>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row>
    <row r="10" spans="1:109" ht="19.5" customHeight="1" thickBot="1">
      <c r="B10" s="2" t="s">
        <v>18</v>
      </c>
      <c r="AJ10" s="2" t="s">
        <v>19</v>
      </c>
    </row>
    <row r="11" spans="1:109" ht="19.5" customHeight="1" thickBot="1">
      <c r="B11" s="140"/>
      <c r="C11" s="141"/>
      <c r="D11" s="141"/>
      <c r="E11" s="141"/>
      <c r="F11" s="141"/>
      <c r="G11" s="142"/>
      <c r="H11" s="215">
        <v>4</v>
      </c>
      <c r="I11" s="205"/>
      <c r="J11" s="205">
        <v>5</v>
      </c>
      <c r="K11" s="205"/>
      <c r="L11" s="205">
        <v>6</v>
      </c>
      <c r="M11" s="205"/>
      <c r="N11" s="205">
        <v>7</v>
      </c>
      <c r="O11" s="205"/>
      <c r="P11" s="205">
        <v>8</v>
      </c>
      <c r="Q11" s="205"/>
      <c r="R11" s="205">
        <v>9</v>
      </c>
      <c r="S11" s="205"/>
      <c r="T11" s="205">
        <v>10</v>
      </c>
      <c r="U11" s="205"/>
      <c r="V11" s="205">
        <v>11</v>
      </c>
      <c r="W11" s="205"/>
      <c r="X11" s="205">
        <v>12</v>
      </c>
      <c r="Y11" s="205"/>
      <c r="Z11" s="205">
        <v>1</v>
      </c>
      <c r="AA11" s="205"/>
      <c r="AB11" s="205">
        <v>2</v>
      </c>
      <c r="AC11" s="205"/>
      <c r="AD11" s="205">
        <v>3</v>
      </c>
      <c r="AE11" s="212"/>
      <c r="AF11" s="7"/>
      <c r="AG11" s="7"/>
      <c r="AJ11" s="140"/>
      <c r="AK11" s="141"/>
      <c r="AL11" s="141"/>
      <c r="AM11" s="141"/>
      <c r="AN11" s="141"/>
      <c r="AO11" s="142"/>
      <c r="AP11" s="213">
        <v>4</v>
      </c>
      <c r="AQ11" s="207"/>
      <c r="AR11" s="207"/>
      <c r="AS11" s="207"/>
      <c r="AT11" s="204"/>
      <c r="AU11" s="206">
        <v>5</v>
      </c>
      <c r="AV11" s="207"/>
      <c r="AW11" s="207"/>
      <c r="AX11" s="207"/>
      <c r="AY11" s="204"/>
      <c r="AZ11" s="206">
        <v>6</v>
      </c>
      <c r="BA11" s="207"/>
      <c r="BB11" s="207"/>
      <c r="BC11" s="207"/>
      <c r="BD11" s="204"/>
      <c r="BE11" s="206">
        <v>7</v>
      </c>
      <c r="BF11" s="207"/>
      <c r="BG11" s="207"/>
      <c r="BH11" s="207"/>
      <c r="BI11" s="204"/>
      <c r="BJ11" s="206">
        <v>8</v>
      </c>
      <c r="BK11" s="207"/>
      <c r="BL11" s="207"/>
      <c r="BM11" s="207"/>
      <c r="BN11" s="204"/>
      <c r="BO11" s="206">
        <v>9</v>
      </c>
      <c r="BP11" s="207"/>
      <c r="BQ11" s="207"/>
      <c r="BR11" s="207"/>
      <c r="BS11" s="204"/>
      <c r="BT11" s="206">
        <v>10</v>
      </c>
      <c r="BU11" s="207"/>
      <c r="BV11" s="207"/>
      <c r="BW11" s="207"/>
      <c r="BX11" s="204"/>
      <c r="BY11" s="206">
        <v>11</v>
      </c>
      <c r="BZ11" s="207"/>
      <c r="CA11" s="207"/>
      <c r="CB11" s="207"/>
      <c r="CC11" s="204"/>
      <c r="CD11" s="206">
        <v>12</v>
      </c>
      <c r="CE11" s="207"/>
      <c r="CF11" s="207"/>
      <c r="CG11" s="207"/>
      <c r="CH11" s="204"/>
      <c r="CI11" s="206">
        <v>1</v>
      </c>
      <c r="CJ11" s="207"/>
      <c r="CK11" s="207"/>
      <c r="CL11" s="207"/>
      <c r="CM11" s="204"/>
      <c r="CN11" s="206">
        <v>2</v>
      </c>
      <c r="CO11" s="207"/>
      <c r="CP11" s="207"/>
      <c r="CQ11" s="207"/>
      <c r="CR11" s="204"/>
      <c r="CS11" s="206">
        <v>3</v>
      </c>
      <c r="CT11" s="207"/>
      <c r="CU11" s="207"/>
      <c r="CV11" s="207"/>
      <c r="CW11" s="204"/>
      <c r="CX11" s="208" t="s">
        <v>20</v>
      </c>
      <c r="CY11" s="141"/>
      <c r="CZ11" s="141"/>
      <c r="DA11" s="141"/>
      <c r="DB11" s="142"/>
    </row>
    <row r="12" spans="1:109" ht="19.5" customHeight="1">
      <c r="B12" s="143" t="s">
        <v>21</v>
      </c>
      <c r="C12" s="148" t="s">
        <v>14</v>
      </c>
      <c r="D12" s="152" t="s">
        <v>15</v>
      </c>
      <c r="E12" s="152"/>
      <c r="F12" s="152"/>
      <c r="G12" s="153"/>
      <c r="H12" s="209">
        <v>10</v>
      </c>
      <c r="I12" s="210"/>
      <c r="J12" s="211">
        <v>11</v>
      </c>
      <c r="K12" s="209"/>
      <c r="L12" s="211">
        <v>13</v>
      </c>
      <c r="M12" s="209"/>
      <c r="N12" s="211">
        <v>13</v>
      </c>
      <c r="O12" s="209"/>
      <c r="P12" s="211">
        <v>13</v>
      </c>
      <c r="Q12" s="209"/>
      <c r="R12" s="211">
        <v>11</v>
      </c>
      <c r="S12" s="209"/>
      <c r="T12" s="211">
        <v>11</v>
      </c>
      <c r="U12" s="209"/>
      <c r="V12" s="211">
        <v>12</v>
      </c>
      <c r="W12" s="209"/>
      <c r="X12" s="211">
        <v>10</v>
      </c>
      <c r="Y12" s="209"/>
      <c r="Z12" s="211">
        <v>10</v>
      </c>
      <c r="AA12" s="209"/>
      <c r="AB12" s="211">
        <v>10</v>
      </c>
      <c r="AC12" s="209"/>
      <c r="AD12" s="211">
        <v>9</v>
      </c>
      <c r="AE12" s="209"/>
      <c r="AF12" s="7"/>
      <c r="AJ12" s="158" t="s">
        <v>13</v>
      </c>
      <c r="AK12" s="160" t="s">
        <v>14</v>
      </c>
      <c r="AL12" s="162" t="s">
        <v>15</v>
      </c>
      <c r="AM12" s="162"/>
      <c r="AN12" s="162"/>
      <c r="AO12" s="163"/>
      <c r="AP12" s="181">
        <f>G5*H12</f>
        <v>1879500</v>
      </c>
      <c r="AQ12" s="214"/>
      <c r="AR12" s="214"/>
      <c r="AS12" s="214"/>
      <c r="AT12" s="214"/>
      <c r="AU12" s="214">
        <f>K5*J12</f>
        <v>2067450</v>
      </c>
      <c r="AV12" s="214"/>
      <c r="AW12" s="214"/>
      <c r="AX12" s="214"/>
      <c r="AY12" s="214"/>
      <c r="AZ12" s="214">
        <f>O5*L12</f>
        <v>2468700</v>
      </c>
      <c r="BA12" s="214"/>
      <c r="BB12" s="214"/>
      <c r="BC12" s="214"/>
      <c r="BD12" s="214"/>
      <c r="BE12" s="214">
        <f>S5*N12</f>
        <v>2432170</v>
      </c>
      <c r="BF12" s="214"/>
      <c r="BG12" s="214"/>
      <c r="BH12" s="214"/>
      <c r="BI12" s="214"/>
      <c r="BJ12" s="214">
        <f>W5*P12</f>
        <v>2432170</v>
      </c>
      <c r="BK12" s="214"/>
      <c r="BL12" s="214"/>
      <c r="BM12" s="214"/>
      <c r="BN12" s="214"/>
      <c r="BO12" s="214">
        <f>AA5*R12</f>
        <v>2057990</v>
      </c>
      <c r="BP12" s="214"/>
      <c r="BQ12" s="214"/>
      <c r="BR12" s="214"/>
      <c r="BS12" s="214"/>
      <c r="BT12" s="214">
        <f>AE5*T12</f>
        <v>2057990</v>
      </c>
      <c r="BU12" s="214"/>
      <c r="BV12" s="214"/>
      <c r="BW12" s="214"/>
      <c r="BX12" s="214"/>
      <c r="BY12" s="214">
        <f>AI5*V12</f>
        <v>2268480</v>
      </c>
      <c r="BZ12" s="214"/>
      <c r="CA12" s="214"/>
      <c r="CB12" s="214"/>
      <c r="CC12" s="214"/>
      <c r="CD12" s="214">
        <f>AM5*X12</f>
        <v>1870900</v>
      </c>
      <c r="CE12" s="214"/>
      <c r="CF12" s="214"/>
      <c r="CG12" s="214"/>
      <c r="CH12" s="214"/>
      <c r="CI12" s="214">
        <f>AQ5*Z12</f>
        <v>1870900</v>
      </c>
      <c r="CJ12" s="214"/>
      <c r="CK12" s="214"/>
      <c r="CL12" s="214"/>
      <c r="CM12" s="214"/>
      <c r="CN12" s="214">
        <f>AU5*AB12</f>
        <v>1870900</v>
      </c>
      <c r="CO12" s="214"/>
      <c r="CP12" s="214"/>
      <c r="CQ12" s="214"/>
      <c r="CR12" s="214"/>
      <c r="CS12" s="214">
        <f>AY5*AD12</f>
        <v>1944360</v>
      </c>
      <c r="CT12" s="214"/>
      <c r="CU12" s="214"/>
      <c r="CV12" s="214"/>
      <c r="CW12" s="214"/>
      <c r="CX12" s="214">
        <f>SUM(AP12:CW12)</f>
        <v>25221510</v>
      </c>
      <c r="CY12" s="214"/>
      <c r="CZ12" s="214"/>
      <c r="DA12" s="214"/>
      <c r="DB12" s="221"/>
    </row>
    <row r="13" spans="1:109" ht="19.5" customHeight="1">
      <c r="B13" s="144"/>
      <c r="C13" s="149"/>
      <c r="D13" s="152" t="s">
        <v>16</v>
      </c>
      <c r="E13" s="152"/>
      <c r="F13" s="152"/>
      <c r="G13" s="153"/>
      <c r="H13" s="157">
        <v>1</v>
      </c>
      <c r="I13" s="155"/>
      <c r="J13" s="156">
        <v>1</v>
      </c>
      <c r="K13" s="157"/>
      <c r="L13" s="156">
        <v>1</v>
      </c>
      <c r="M13" s="157"/>
      <c r="N13" s="156">
        <v>1</v>
      </c>
      <c r="O13" s="157"/>
      <c r="P13" s="156">
        <v>1</v>
      </c>
      <c r="Q13" s="157"/>
      <c r="R13" s="156">
        <v>1</v>
      </c>
      <c r="S13" s="157"/>
      <c r="T13" s="156">
        <v>1</v>
      </c>
      <c r="U13" s="157"/>
      <c r="V13" s="156">
        <v>1</v>
      </c>
      <c r="W13" s="157"/>
      <c r="X13" s="156">
        <v>1</v>
      </c>
      <c r="Y13" s="157"/>
      <c r="Z13" s="156">
        <v>1</v>
      </c>
      <c r="AA13" s="157"/>
      <c r="AB13" s="156">
        <v>1</v>
      </c>
      <c r="AC13" s="157"/>
      <c r="AD13" s="156">
        <v>2</v>
      </c>
      <c r="AE13" s="157"/>
      <c r="AF13" s="7"/>
      <c r="AJ13" s="159"/>
      <c r="AK13" s="161"/>
      <c r="AL13" s="164" t="s">
        <v>16</v>
      </c>
      <c r="AM13" s="164"/>
      <c r="AN13" s="164"/>
      <c r="AO13" s="165"/>
      <c r="AP13" s="216">
        <f>G6*H13</f>
        <v>276090</v>
      </c>
      <c r="AQ13" s="177"/>
      <c r="AR13" s="177"/>
      <c r="AS13" s="177"/>
      <c r="AT13" s="178"/>
      <c r="AU13" s="176">
        <f>K6*J13</f>
        <v>276090</v>
      </c>
      <c r="AV13" s="177"/>
      <c r="AW13" s="177"/>
      <c r="AX13" s="177"/>
      <c r="AY13" s="178"/>
      <c r="AZ13" s="176">
        <f>O6*L13</f>
        <v>278980</v>
      </c>
      <c r="BA13" s="177"/>
      <c r="BB13" s="177"/>
      <c r="BC13" s="177"/>
      <c r="BD13" s="178"/>
      <c r="BE13" s="176">
        <f>S6*N13</f>
        <v>275230</v>
      </c>
      <c r="BF13" s="177"/>
      <c r="BG13" s="177"/>
      <c r="BH13" s="177"/>
      <c r="BI13" s="178"/>
      <c r="BJ13" s="176">
        <f>W6*P13</f>
        <v>275230</v>
      </c>
      <c r="BK13" s="177"/>
      <c r="BL13" s="177"/>
      <c r="BM13" s="177"/>
      <c r="BN13" s="178"/>
      <c r="BO13" s="176">
        <f>AA6*R13</f>
        <v>275230</v>
      </c>
      <c r="BP13" s="177"/>
      <c r="BQ13" s="177"/>
      <c r="BR13" s="177"/>
      <c r="BS13" s="178"/>
      <c r="BT13" s="176">
        <f>AE6*T13</f>
        <v>275230</v>
      </c>
      <c r="BU13" s="177"/>
      <c r="BV13" s="177"/>
      <c r="BW13" s="177"/>
      <c r="BX13" s="178"/>
      <c r="BY13" s="176">
        <f>AI6*V13</f>
        <v>278120</v>
      </c>
      <c r="BZ13" s="177"/>
      <c r="CA13" s="177"/>
      <c r="CB13" s="177"/>
      <c r="CC13" s="178"/>
      <c r="CD13" s="176">
        <f>AM6*X13</f>
        <v>275230</v>
      </c>
      <c r="CE13" s="177"/>
      <c r="CF13" s="177"/>
      <c r="CG13" s="177"/>
      <c r="CH13" s="178"/>
      <c r="CI13" s="176">
        <f>AQ6*Z13</f>
        <v>275230</v>
      </c>
      <c r="CJ13" s="177"/>
      <c r="CK13" s="177"/>
      <c r="CL13" s="177"/>
      <c r="CM13" s="178"/>
      <c r="CN13" s="176">
        <f>AU6*AB13</f>
        <v>275230</v>
      </c>
      <c r="CO13" s="177"/>
      <c r="CP13" s="177"/>
      <c r="CQ13" s="177"/>
      <c r="CR13" s="178"/>
      <c r="CS13" s="176">
        <f>AY6*AD13</f>
        <v>610240</v>
      </c>
      <c r="CT13" s="177"/>
      <c r="CU13" s="177"/>
      <c r="CV13" s="177"/>
      <c r="CW13" s="178"/>
      <c r="CX13" s="176">
        <f t="shared" ref="CX13:CX15" si="0">SUM(AP13:CW13)</f>
        <v>3646130</v>
      </c>
      <c r="CY13" s="177"/>
      <c r="CZ13" s="177"/>
      <c r="DA13" s="177"/>
      <c r="DB13" s="182"/>
    </row>
    <row r="14" spans="1:109" ht="19.5" customHeight="1">
      <c r="B14" s="144"/>
      <c r="C14" s="150"/>
      <c r="D14" s="152" t="s">
        <v>22</v>
      </c>
      <c r="E14" s="152"/>
      <c r="F14" s="152"/>
      <c r="G14" s="153"/>
      <c r="H14" s="217">
        <f>SUM(H12:I13)</f>
        <v>11</v>
      </c>
      <c r="I14" s="154"/>
      <c r="J14" s="154">
        <f>SUM(J12:K13)</f>
        <v>12</v>
      </c>
      <c r="K14" s="154"/>
      <c r="L14" s="154">
        <f>SUM(L12:M13)</f>
        <v>14</v>
      </c>
      <c r="M14" s="154"/>
      <c r="N14" s="154">
        <f>SUM(N12:O13)</f>
        <v>14</v>
      </c>
      <c r="O14" s="154"/>
      <c r="P14" s="154">
        <f>SUM(P12:Q13)</f>
        <v>14</v>
      </c>
      <c r="Q14" s="154"/>
      <c r="R14" s="154">
        <f>SUM(R12:S13)</f>
        <v>12</v>
      </c>
      <c r="S14" s="154"/>
      <c r="T14" s="154">
        <f>SUM(T12:U13)</f>
        <v>12</v>
      </c>
      <c r="U14" s="154"/>
      <c r="V14" s="154">
        <f>SUM(V12:W13)</f>
        <v>13</v>
      </c>
      <c r="W14" s="154"/>
      <c r="X14" s="154">
        <f>SUM(X12:Y13)</f>
        <v>11</v>
      </c>
      <c r="Y14" s="154"/>
      <c r="Z14" s="154">
        <f>SUM(Z12:AA13)</f>
        <v>11</v>
      </c>
      <c r="AA14" s="154"/>
      <c r="AB14" s="154">
        <f>SUM(AB12:AC13)</f>
        <v>11</v>
      </c>
      <c r="AC14" s="154"/>
      <c r="AD14" s="154">
        <f>SUM(AD12:AE13)</f>
        <v>11</v>
      </c>
      <c r="AE14" s="224"/>
      <c r="AF14" s="7"/>
      <c r="AJ14" s="159"/>
      <c r="AK14" s="161" t="s">
        <v>17</v>
      </c>
      <c r="AL14" s="164" t="s">
        <v>15</v>
      </c>
      <c r="AM14" s="164"/>
      <c r="AN14" s="164"/>
      <c r="AO14" s="165"/>
      <c r="AP14" s="216">
        <f>G7*H15</f>
        <v>1292760</v>
      </c>
      <c r="AQ14" s="177"/>
      <c r="AR14" s="177"/>
      <c r="AS14" s="177"/>
      <c r="AT14" s="178"/>
      <c r="AU14" s="176">
        <f>K7*J15</f>
        <v>1108080</v>
      </c>
      <c r="AV14" s="177"/>
      <c r="AW14" s="177"/>
      <c r="AX14" s="177"/>
      <c r="AY14" s="178"/>
      <c r="AZ14" s="176">
        <f>O7*L15</f>
        <v>746400</v>
      </c>
      <c r="BA14" s="177"/>
      <c r="BB14" s="177"/>
      <c r="BC14" s="177"/>
      <c r="BD14" s="178"/>
      <c r="BE14" s="176">
        <f>S7*N15</f>
        <v>919100</v>
      </c>
      <c r="BF14" s="177"/>
      <c r="BG14" s="177"/>
      <c r="BH14" s="177"/>
      <c r="BI14" s="178"/>
      <c r="BJ14" s="176">
        <f>W7*P15</f>
        <v>919100</v>
      </c>
      <c r="BK14" s="177"/>
      <c r="BL14" s="177"/>
      <c r="BM14" s="177"/>
      <c r="BN14" s="178"/>
      <c r="BO14" s="176">
        <f>AA7*R15</f>
        <v>919100</v>
      </c>
      <c r="BP14" s="177"/>
      <c r="BQ14" s="177"/>
      <c r="BR14" s="177"/>
      <c r="BS14" s="178"/>
      <c r="BT14" s="176">
        <f>AE7*T15</f>
        <v>919100</v>
      </c>
      <c r="BU14" s="177"/>
      <c r="BV14" s="177"/>
      <c r="BW14" s="177"/>
      <c r="BX14" s="178"/>
      <c r="BY14" s="176">
        <f>AI7*V15</f>
        <v>742960</v>
      </c>
      <c r="BZ14" s="177"/>
      <c r="CA14" s="177"/>
      <c r="CB14" s="177"/>
      <c r="CC14" s="178"/>
      <c r="CD14" s="176">
        <f>AM7*X15</f>
        <v>1102920</v>
      </c>
      <c r="CE14" s="177"/>
      <c r="CF14" s="177"/>
      <c r="CG14" s="177"/>
      <c r="CH14" s="178"/>
      <c r="CI14" s="176">
        <f>AQ7*Z15</f>
        <v>1102920</v>
      </c>
      <c r="CJ14" s="177"/>
      <c r="CK14" s="177"/>
      <c r="CL14" s="177"/>
      <c r="CM14" s="178"/>
      <c r="CN14" s="176">
        <f>AU7*AB15</f>
        <v>1102920</v>
      </c>
      <c r="CO14" s="177"/>
      <c r="CP14" s="177"/>
      <c r="CQ14" s="177"/>
      <c r="CR14" s="178"/>
      <c r="CS14" s="176">
        <f>AY7*AD15</f>
        <v>1489180</v>
      </c>
      <c r="CT14" s="177"/>
      <c r="CU14" s="177"/>
      <c r="CV14" s="177"/>
      <c r="CW14" s="178"/>
      <c r="CX14" s="176">
        <f t="shared" si="0"/>
        <v>12364540</v>
      </c>
      <c r="CY14" s="177"/>
      <c r="CZ14" s="177"/>
      <c r="DA14" s="177"/>
      <c r="DB14" s="182"/>
    </row>
    <row r="15" spans="1:109" ht="19.5" customHeight="1" thickBot="1">
      <c r="B15" s="144"/>
      <c r="C15" s="151" t="s">
        <v>17</v>
      </c>
      <c r="D15" s="152" t="s">
        <v>15</v>
      </c>
      <c r="E15" s="152"/>
      <c r="F15" s="152"/>
      <c r="G15" s="153"/>
      <c r="H15" s="157">
        <v>7</v>
      </c>
      <c r="I15" s="155"/>
      <c r="J15" s="155">
        <v>6</v>
      </c>
      <c r="K15" s="155"/>
      <c r="L15" s="156">
        <v>4</v>
      </c>
      <c r="M15" s="157"/>
      <c r="N15" s="156">
        <v>5</v>
      </c>
      <c r="O15" s="157"/>
      <c r="P15" s="156">
        <v>5</v>
      </c>
      <c r="Q15" s="157"/>
      <c r="R15" s="156">
        <v>5</v>
      </c>
      <c r="S15" s="157"/>
      <c r="T15" s="156">
        <v>5</v>
      </c>
      <c r="U15" s="157"/>
      <c r="V15" s="156">
        <v>4</v>
      </c>
      <c r="W15" s="157"/>
      <c r="X15" s="156">
        <v>6</v>
      </c>
      <c r="Y15" s="157"/>
      <c r="Z15" s="156">
        <v>6</v>
      </c>
      <c r="AA15" s="157"/>
      <c r="AB15" s="156">
        <v>6</v>
      </c>
      <c r="AC15" s="157"/>
      <c r="AD15" s="156">
        <v>7</v>
      </c>
      <c r="AE15" s="157"/>
      <c r="AF15" s="7"/>
      <c r="AJ15" s="159"/>
      <c r="AK15" s="166"/>
      <c r="AL15" s="164" t="s">
        <v>16</v>
      </c>
      <c r="AM15" s="164"/>
      <c r="AN15" s="164"/>
      <c r="AO15" s="165"/>
      <c r="AP15" s="216">
        <f>G8*H16</f>
        <v>0</v>
      </c>
      <c r="AQ15" s="177"/>
      <c r="AR15" s="177"/>
      <c r="AS15" s="177"/>
      <c r="AT15" s="178"/>
      <c r="AU15" s="176">
        <f>K8*J16</f>
        <v>0</v>
      </c>
      <c r="AV15" s="177"/>
      <c r="AW15" s="177"/>
      <c r="AX15" s="177"/>
      <c r="AY15" s="178"/>
      <c r="AZ15" s="176">
        <f>O8*L16</f>
        <v>0</v>
      </c>
      <c r="BA15" s="177"/>
      <c r="BB15" s="177"/>
      <c r="BC15" s="177"/>
      <c r="BD15" s="178"/>
      <c r="BE15" s="176">
        <f>S8*N16</f>
        <v>0</v>
      </c>
      <c r="BF15" s="177"/>
      <c r="BG15" s="177"/>
      <c r="BH15" s="177"/>
      <c r="BI15" s="178"/>
      <c r="BJ15" s="176">
        <f>W8*P16</f>
        <v>0</v>
      </c>
      <c r="BK15" s="177"/>
      <c r="BL15" s="177"/>
      <c r="BM15" s="177"/>
      <c r="BN15" s="178"/>
      <c r="BO15" s="176">
        <f>AA8*R16</f>
        <v>0</v>
      </c>
      <c r="BP15" s="177"/>
      <c r="BQ15" s="177"/>
      <c r="BR15" s="177"/>
      <c r="BS15" s="178"/>
      <c r="BT15" s="176">
        <f>AE8*T16</f>
        <v>0</v>
      </c>
      <c r="BU15" s="177"/>
      <c r="BV15" s="177"/>
      <c r="BW15" s="177"/>
      <c r="BX15" s="178"/>
      <c r="BY15" s="176">
        <f>AI8*V16</f>
        <v>0</v>
      </c>
      <c r="BZ15" s="177"/>
      <c r="CA15" s="177"/>
      <c r="CB15" s="177"/>
      <c r="CC15" s="178"/>
      <c r="CD15" s="176">
        <f>AM8*X16</f>
        <v>0</v>
      </c>
      <c r="CE15" s="177"/>
      <c r="CF15" s="177"/>
      <c r="CG15" s="177"/>
      <c r="CH15" s="178"/>
      <c r="CI15" s="176">
        <f>AQ8*Z16</f>
        <v>0</v>
      </c>
      <c r="CJ15" s="177"/>
      <c r="CK15" s="177"/>
      <c r="CL15" s="177"/>
      <c r="CM15" s="178"/>
      <c r="CN15" s="176">
        <f>AU8*AB16</f>
        <v>0</v>
      </c>
      <c r="CO15" s="177"/>
      <c r="CP15" s="177"/>
      <c r="CQ15" s="177"/>
      <c r="CR15" s="178"/>
      <c r="CS15" s="176">
        <f>AY8*AD16</f>
        <v>0</v>
      </c>
      <c r="CT15" s="177"/>
      <c r="CU15" s="177"/>
      <c r="CV15" s="177"/>
      <c r="CW15" s="178"/>
      <c r="CX15" s="176">
        <f t="shared" si="0"/>
        <v>0</v>
      </c>
      <c r="CY15" s="177"/>
      <c r="CZ15" s="177"/>
      <c r="DA15" s="177"/>
      <c r="DB15" s="182"/>
    </row>
    <row r="16" spans="1:109" ht="19.5" customHeight="1" thickBot="1">
      <c r="B16" s="144"/>
      <c r="C16" s="149"/>
      <c r="D16" s="152" t="s">
        <v>16</v>
      </c>
      <c r="E16" s="152"/>
      <c r="F16" s="152"/>
      <c r="G16" s="153"/>
      <c r="H16" s="157">
        <v>0</v>
      </c>
      <c r="I16" s="155"/>
      <c r="J16" s="155">
        <v>0</v>
      </c>
      <c r="K16" s="155"/>
      <c r="L16" s="156">
        <v>0</v>
      </c>
      <c r="M16" s="157"/>
      <c r="N16" s="156">
        <v>0</v>
      </c>
      <c r="O16" s="157"/>
      <c r="P16" s="156">
        <v>0</v>
      </c>
      <c r="Q16" s="157"/>
      <c r="R16" s="156">
        <v>0</v>
      </c>
      <c r="S16" s="157"/>
      <c r="T16" s="156">
        <v>0</v>
      </c>
      <c r="U16" s="157"/>
      <c r="V16" s="156">
        <v>0</v>
      </c>
      <c r="W16" s="157"/>
      <c r="X16" s="156">
        <v>0</v>
      </c>
      <c r="Y16" s="157"/>
      <c r="Z16" s="156">
        <v>0</v>
      </c>
      <c r="AA16" s="157"/>
      <c r="AB16" s="156">
        <v>0</v>
      </c>
      <c r="AC16" s="157"/>
      <c r="AD16" s="156">
        <v>0</v>
      </c>
      <c r="AE16" s="157"/>
      <c r="AF16" s="7"/>
      <c r="AJ16" s="140" t="s">
        <v>20</v>
      </c>
      <c r="AK16" s="141"/>
      <c r="AL16" s="141"/>
      <c r="AM16" s="141"/>
      <c r="AN16" s="141"/>
      <c r="AO16" s="142"/>
      <c r="AP16" s="220">
        <f>SUM(AP12:AT15)</f>
        <v>3448350</v>
      </c>
      <c r="AQ16" s="230"/>
      <c r="AR16" s="230"/>
      <c r="AS16" s="230"/>
      <c r="AT16" s="230"/>
      <c r="AU16" s="218">
        <f>SUM(AU12:AY15)</f>
        <v>3451620</v>
      </c>
      <c r="AV16" s="219"/>
      <c r="AW16" s="219"/>
      <c r="AX16" s="219"/>
      <c r="AY16" s="220"/>
      <c r="AZ16" s="218">
        <f>SUM(AZ12:BD15)</f>
        <v>3494080</v>
      </c>
      <c r="BA16" s="219"/>
      <c r="BB16" s="219"/>
      <c r="BC16" s="219"/>
      <c r="BD16" s="220"/>
      <c r="BE16" s="218">
        <f>SUM(BE12:BI15)</f>
        <v>3626500</v>
      </c>
      <c r="BF16" s="219"/>
      <c r="BG16" s="219"/>
      <c r="BH16" s="219"/>
      <c r="BI16" s="220"/>
      <c r="BJ16" s="218">
        <f>SUM(BJ12:BN15)</f>
        <v>3626500</v>
      </c>
      <c r="BK16" s="219"/>
      <c r="BL16" s="219"/>
      <c r="BM16" s="219"/>
      <c r="BN16" s="220"/>
      <c r="BO16" s="218">
        <f>SUM(BO12:BS15)</f>
        <v>3252320</v>
      </c>
      <c r="BP16" s="219"/>
      <c r="BQ16" s="219"/>
      <c r="BR16" s="219"/>
      <c r="BS16" s="220"/>
      <c r="BT16" s="218">
        <f>SUM(BT12:BX15)</f>
        <v>3252320</v>
      </c>
      <c r="BU16" s="219"/>
      <c r="BV16" s="219"/>
      <c r="BW16" s="219"/>
      <c r="BX16" s="220"/>
      <c r="BY16" s="218">
        <f>SUM(BY12:CC15)</f>
        <v>3289560</v>
      </c>
      <c r="BZ16" s="219"/>
      <c r="CA16" s="219"/>
      <c r="CB16" s="219"/>
      <c r="CC16" s="220"/>
      <c r="CD16" s="218">
        <f>SUM(CD12:CH15)</f>
        <v>3249050</v>
      </c>
      <c r="CE16" s="219"/>
      <c r="CF16" s="219"/>
      <c r="CG16" s="219"/>
      <c r="CH16" s="220"/>
      <c r="CI16" s="218">
        <f>SUM(CI12:CM15)</f>
        <v>3249050</v>
      </c>
      <c r="CJ16" s="219"/>
      <c r="CK16" s="219"/>
      <c r="CL16" s="219"/>
      <c r="CM16" s="220"/>
      <c r="CN16" s="218">
        <f>SUM(CN12:CR15)</f>
        <v>3249050</v>
      </c>
      <c r="CO16" s="219"/>
      <c r="CP16" s="219"/>
      <c r="CQ16" s="219"/>
      <c r="CR16" s="220"/>
      <c r="CS16" s="218">
        <f>SUM(CS12:CW15)</f>
        <v>4043780</v>
      </c>
      <c r="CT16" s="219"/>
      <c r="CU16" s="219"/>
      <c r="CV16" s="219"/>
      <c r="CW16" s="220"/>
      <c r="CX16" s="218">
        <f>SUM(CX12:DB15)</f>
        <v>41232180</v>
      </c>
      <c r="CY16" s="219"/>
      <c r="CZ16" s="219"/>
      <c r="DA16" s="219"/>
      <c r="DB16" s="222"/>
    </row>
    <row r="17" spans="2:111" ht="19.5" customHeight="1" thickBot="1">
      <c r="B17" s="144"/>
      <c r="C17" s="150"/>
      <c r="D17" s="152" t="s">
        <v>22</v>
      </c>
      <c r="E17" s="152"/>
      <c r="F17" s="152"/>
      <c r="G17" s="153"/>
      <c r="H17" s="217">
        <f>SUM(H15:I16)</f>
        <v>7</v>
      </c>
      <c r="I17" s="154"/>
      <c r="J17" s="154">
        <f>SUM(J15:K16)</f>
        <v>6</v>
      </c>
      <c r="K17" s="154"/>
      <c r="L17" s="154">
        <f>SUM(L15:M16)</f>
        <v>4</v>
      </c>
      <c r="M17" s="154"/>
      <c r="N17" s="154">
        <f>SUM(N15:O16)</f>
        <v>5</v>
      </c>
      <c r="O17" s="154"/>
      <c r="P17" s="154">
        <f>SUM(P15:Q16)</f>
        <v>5</v>
      </c>
      <c r="Q17" s="154"/>
      <c r="R17" s="154">
        <f>SUM(R15:S16)</f>
        <v>5</v>
      </c>
      <c r="S17" s="154"/>
      <c r="T17" s="154">
        <f>SUM(T15:U16)</f>
        <v>5</v>
      </c>
      <c r="U17" s="154"/>
      <c r="V17" s="154">
        <f>SUM(V15:W16)</f>
        <v>4</v>
      </c>
      <c r="W17" s="154"/>
      <c r="X17" s="154">
        <f>SUM(X15:Y16)</f>
        <v>6</v>
      </c>
      <c r="Y17" s="154"/>
      <c r="Z17" s="154">
        <f>SUM(Z15:AA16)</f>
        <v>6</v>
      </c>
      <c r="AA17" s="154"/>
      <c r="AB17" s="154">
        <f>SUM(AB15:AC16)</f>
        <v>6</v>
      </c>
      <c r="AC17" s="154"/>
      <c r="AD17" s="154">
        <f>SUM(AD15:AE16)</f>
        <v>7</v>
      </c>
      <c r="AE17" s="224"/>
      <c r="AF17" s="7"/>
      <c r="AJ17" s="140" t="s">
        <v>53</v>
      </c>
      <c r="AK17" s="141"/>
      <c r="AL17" s="141"/>
      <c r="AM17" s="141"/>
      <c r="AN17" s="141"/>
      <c r="AO17" s="142"/>
      <c r="AP17" s="227">
        <v>-797950</v>
      </c>
      <c r="AQ17" s="228"/>
      <c r="AR17" s="228"/>
      <c r="AS17" s="228"/>
      <c r="AT17" s="228"/>
      <c r="AU17" s="190">
        <v>-798350</v>
      </c>
      <c r="AV17" s="191"/>
      <c r="AW17" s="191"/>
      <c r="AX17" s="191"/>
      <c r="AY17" s="192"/>
      <c r="AZ17" s="190">
        <v>-799850</v>
      </c>
      <c r="BA17" s="191"/>
      <c r="BB17" s="191"/>
      <c r="BC17" s="191"/>
      <c r="BD17" s="192"/>
      <c r="BE17" s="190">
        <v>-821100</v>
      </c>
      <c r="BF17" s="191"/>
      <c r="BG17" s="191"/>
      <c r="BH17" s="191"/>
      <c r="BI17" s="192"/>
      <c r="BJ17" s="190">
        <v>-821100</v>
      </c>
      <c r="BK17" s="191"/>
      <c r="BL17" s="191"/>
      <c r="BM17" s="191"/>
      <c r="BN17" s="192"/>
      <c r="BO17" s="190">
        <v>-644250</v>
      </c>
      <c r="BP17" s="191"/>
      <c r="BQ17" s="191"/>
      <c r="BR17" s="191"/>
      <c r="BS17" s="192"/>
      <c r="BT17" s="190">
        <v>-644250</v>
      </c>
      <c r="BU17" s="191"/>
      <c r="BV17" s="191"/>
      <c r="BW17" s="191"/>
      <c r="BX17" s="192"/>
      <c r="BY17" s="190">
        <v>-644650</v>
      </c>
      <c r="BZ17" s="191"/>
      <c r="CA17" s="191"/>
      <c r="CB17" s="191"/>
      <c r="CC17" s="192"/>
      <c r="CD17" s="190">
        <v>-643950</v>
      </c>
      <c r="CE17" s="191"/>
      <c r="CF17" s="191"/>
      <c r="CG17" s="191"/>
      <c r="CH17" s="192"/>
      <c r="CI17" s="190">
        <v>-643950</v>
      </c>
      <c r="CJ17" s="191"/>
      <c r="CK17" s="191"/>
      <c r="CL17" s="191"/>
      <c r="CM17" s="192"/>
      <c r="CN17" s="190">
        <v>-643950</v>
      </c>
      <c r="CO17" s="191"/>
      <c r="CP17" s="191"/>
      <c r="CQ17" s="191"/>
      <c r="CR17" s="192"/>
      <c r="CS17" s="190">
        <v>-662150</v>
      </c>
      <c r="CT17" s="191"/>
      <c r="CU17" s="191"/>
      <c r="CV17" s="191"/>
      <c r="CW17" s="192"/>
      <c r="CX17" s="187">
        <f>SUM(AP17:CW17)</f>
        <v>-8565500</v>
      </c>
      <c r="CY17" s="188"/>
      <c r="CZ17" s="188"/>
      <c r="DA17" s="188"/>
      <c r="DB17" s="189"/>
    </row>
    <row r="18" spans="2:111" ht="19.5" customHeight="1" thickBot="1">
      <c r="B18" s="145"/>
      <c r="C18" s="146" t="s">
        <v>23</v>
      </c>
      <c r="D18" s="146"/>
      <c r="E18" s="146"/>
      <c r="F18" s="146"/>
      <c r="G18" s="147"/>
      <c r="H18" s="185">
        <f>SUM(H14,H17)</f>
        <v>18</v>
      </c>
      <c r="I18" s="186"/>
      <c r="J18" s="186">
        <f>SUM(J14,J17)</f>
        <v>18</v>
      </c>
      <c r="K18" s="186"/>
      <c r="L18" s="186">
        <f>SUM(L14,L17)</f>
        <v>18</v>
      </c>
      <c r="M18" s="186"/>
      <c r="N18" s="186">
        <f>SUM(N14,N17)</f>
        <v>19</v>
      </c>
      <c r="O18" s="186"/>
      <c r="P18" s="186">
        <f>SUM(P14,P17)</f>
        <v>19</v>
      </c>
      <c r="Q18" s="186"/>
      <c r="R18" s="186">
        <f>SUM(R14,R17)</f>
        <v>17</v>
      </c>
      <c r="S18" s="186"/>
      <c r="T18" s="186">
        <f>SUM(T14,T17)</f>
        <v>17</v>
      </c>
      <c r="U18" s="186"/>
      <c r="V18" s="186">
        <f>SUM(V14,V17)</f>
        <v>17</v>
      </c>
      <c r="W18" s="186"/>
      <c r="X18" s="186">
        <f>SUM(X14,X17)</f>
        <v>17</v>
      </c>
      <c r="Y18" s="186"/>
      <c r="Z18" s="186">
        <f>SUM(Z14,Z17)</f>
        <v>17</v>
      </c>
      <c r="AA18" s="186"/>
      <c r="AB18" s="186">
        <f>SUM(AB14,AB17)</f>
        <v>17</v>
      </c>
      <c r="AC18" s="186"/>
      <c r="AD18" s="186">
        <f>SUM(AD14,AD17)</f>
        <v>18</v>
      </c>
      <c r="AE18" s="229"/>
      <c r="AF18" s="7"/>
      <c r="AK18" s="3"/>
      <c r="AL18" s="3"/>
      <c r="AM18" s="3"/>
      <c r="AN18" s="3"/>
      <c r="AO18" s="3"/>
      <c r="AQ18" s="4"/>
      <c r="AR18" s="4"/>
      <c r="AS18" s="4"/>
      <c r="AT18" s="4"/>
      <c r="AU18" s="4"/>
      <c r="AV18" s="4"/>
      <c r="AW18" s="4"/>
      <c r="AX18" s="4"/>
      <c r="AY18" s="4"/>
      <c r="AZ18" s="4"/>
      <c r="BA18" s="4"/>
      <c r="BB18" s="4"/>
      <c r="BC18" s="4"/>
      <c r="BD18" s="4"/>
      <c r="BE18" s="4"/>
      <c r="BF18" s="4"/>
      <c r="BG18" s="4"/>
      <c r="BH18" s="4"/>
      <c r="BI18" s="4"/>
      <c r="BJ18" s="4"/>
      <c r="BK18" s="4"/>
      <c r="BL18" s="4"/>
      <c r="BM18" s="4"/>
      <c r="BN18" s="4"/>
      <c r="BO18" s="4"/>
    </row>
    <row r="19" spans="2:111" ht="19.5" customHeight="1" thickBot="1">
      <c r="B19" s="143" t="s">
        <v>24</v>
      </c>
      <c r="C19" s="148" t="s">
        <v>14</v>
      </c>
      <c r="D19" s="152" t="s">
        <v>15</v>
      </c>
      <c r="E19" s="152"/>
      <c r="F19" s="152"/>
      <c r="G19" s="153"/>
      <c r="H19" s="183">
        <v>0</v>
      </c>
      <c r="I19" s="184"/>
      <c r="J19" s="184">
        <v>0</v>
      </c>
      <c r="K19" s="184"/>
      <c r="L19" s="184">
        <v>0</v>
      </c>
      <c r="M19" s="184"/>
      <c r="N19" s="184">
        <v>0</v>
      </c>
      <c r="O19" s="184"/>
      <c r="P19" s="184">
        <v>0</v>
      </c>
      <c r="Q19" s="184"/>
      <c r="R19" s="184">
        <v>2</v>
      </c>
      <c r="S19" s="184"/>
      <c r="T19" s="184">
        <v>2</v>
      </c>
      <c r="U19" s="184"/>
      <c r="V19" s="184">
        <v>2</v>
      </c>
      <c r="W19" s="184"/>
      <c r="X19" s="184">
        <v>2</v>
      </c>
      <c r="Y19" s="184"/>
      <c r="Z19" s="184">
        <v>2</v>
      </c>
      <c r="AA19" s="184"/>
      <c r="AB19" s="184">
        <v>2</v>
      </c>
      <c r="AC19" s="184"/>
      <c r="AD19" s="184">
        <v>2</v>
      </c>
      <c r="AE19" s="184"/>
      <c r="AF19" s="7"/>
      <c r="AJ19" s="2" t="s">
        <v>25</v>
      </c>
    </row>
    <row r="20" spans="2:111" ht="19.5" customHeight="1" thickBot="1">
      <c r="B20" s="144"/>
      <c r="C20" s="149"/>
      <c r="D20" s="152" t="s">
        <v>16</v>
      </c>
      <c r="E20" s="152"/>
      <c r="F20" s="152"/>
      <c r="G20" s="153"/>
      <c r="H20" s="157">
        <v>0</v>
      </c>
      <c r="I20" s="155"/>
      <c r="J20" s="155">
        <v>0</v>
      </c>
      <c r="K20" s="155"/>
      <c r="L20" s="155">
        <v>0</v>
      </c>
      <c r="M20" s="155"/>
      <c r="N20" s="155">
        <v>0</v>
      </c>
      <c r="O20" s="155"/>
      <c r="P20" s="155">
        <v>0</v>
      </c>
      <c r="Q20" s="155"/>
      <c r="R20" s="155">
        <v>0</v>
      </c>
      <c r="S20" s="155"/>
      <c r="T20" s="155">
        <v>0</v>
      </c>
      <c r="U20" s="155"/>
      <c r="V20" s="155">
        <v>0</v>
      </c>
      <c r="W20" s="155"/>
      <c r="X20" s="155">
        <v>0</v>
      </c>
      <c r="Y20" s="155"/>
      <c r="Z20" s="155">
        <v>0</v>
      </c>
      <c r="AA20" s="155"/>
      <c r="AB20" s="155">
        <v>0</v>
      </c>
      <c r="AC20" s="155"/>
      <c r="AD20" s="155">
        <v>0</v>
      </c>
      <c r="AE20" s="155"/>
      <c r="AF20" s="7"/>
      <c r="AG20" s="7"/>
      <c r="AJ20" s="140"/>
      <c r="AK20" s="141"/>
      <c r="AL20" s="141"/>
      <c r="AM20" s="141"/>
      <c r="AN20" s="141"/>
      <c r="AO20" s="142"/>
      <c r="AP20" s="225" t="s">
        <v>1</v>
      </c>
      <c r="AQ20" s="223"/>
      <c r="AR20" s="223"/>
      <c r="AS20" s="223"/>
      <c r="AT20" s="223"/>
      <c r="AU20" s="223" t="s">
        <v>2</v>
      </c>
      <c r="AV20" s="223"/>
      <c r="AW20" s="223"/>
      <c r="AX20" s="223"/>
      <c r="AY20" s="223"/>
      <c r="AZ20" s="223" t="s">
        <v>3</v>
      </c>
      <c r="BA20" s="223"/>
      <c r="BB20" s="223"/>
      <c r="BC20" s="223"/>
      <c r="BD20" s="223"/>
      <c r="BE20" s="223" t="s">
        <v>4</v>
      </c>
      <c r="BF20" s="223"/>
      <c r="BG20" s="223"/>
      <c r="BH20" s="223"/>
      <c r="BI20" s="223"/>
      <c r="BJ20" s="223" t="s">
        <v>5</v>
      </c>
      <c r="BK20" s="223"/>
      <c r="BL20" s="223"/>
      <c r="BM20" s="223"/>
      <c r="BN20" s="223"/>
      <c r="BO20" s="223" t="s">
        <v>6</v>
      </c>
      <c r="BP20" s="223"/>
      <c r="BQ20" s="223"/>
      <c r="BR20" s="223"/>
      <c r="BS20" s="223"/>
      <c r="BT20" s="223" t="s">
        <v>7</v>
      </c>
      <c r="BU20" s="223"/>
      <c r="BV20" s="223"/>
      <c r="BW20" s="223"/>
      <c r="BX20" s="223"/>
      <c r="BY20" s="223" t="s">
        <v>8</v>
      </c>
      <c r="BZ20" s="223"/>
      <c r="CA20" s="223"/>
      <c r="CB20" s="223"/>
      <c r="CC20" s="223"/>
      <c r="CD20" s="223" t="s">
        <v>9</v>
      </c>
      <c r="CE20" s="223"/>
      <c r="CF20" s="223"/>
      <c r="CG20" s="223"/>
      <c r="CH20" s="223"/>
      <c r="CI20" s="223" t="s">
        <v>10</v>
      </c>
      <c r="CJ20" s="223"/>
      <c r="CK20" s="223"/>
      <c r="CL20" s="223"/>
      <c r="CM20" s="223"/>
      <c r="CN20" s="223" t="s">
        <v>11</v>
      </c>
      <c r="CO20" s="223"/>
      <c r="CP20" s="223"/>
      <c r="CQ20" s="223"/>
      <c r="CR20" s="223"/>
      <c r="CS20" s="223" t="s">
        <v>12</v>
      </c>
      <c r="CT20" s="223"/>
      <c r="CU20" s="223"/>
      <c r="CV20" s="223"/>
      <c r="CW20" s="223"/>
      <c r="CX20" s="223" t="s">
        <v>20</v>
      </c>
      <c r="CY20" s="223"/>
      <c r="CZ20" s="223"/>
      <c r="DA20" s="223"/>
      <c r="DB20" s="258"/>
    </row>
    <row r="21" spans="2:111" ht="19.5" customHeight="1">
      <c r="B21" s="144"/>
      <c r="C21" s="150"/>
      <c r="D21" s="152" t="s">
        <v>22</v>
      </c>
      <c r="E21" s="152"/>
      <c r="F21" s="152"/>
      <c r="G21" s="153"/>
      <c r="H21" s="217">
        <f>SUM(H19:I20)</f>
        <v>0</v>
      </c>
      <c r="I21" s="154"/>
      <c r="J21" s="154">
        <f>SUM(J19:K20)</f>
        <v>0</v>
      </c>
      <c r="K21" s="154"/>
      <c r="L21" s="154">
        <f>SUM(L19:M20)</f>
        <v>0</v>
      </c>
      <c r="M21" s="154"/>
      <c r="N21" s="154">
        <f>SUM(N19:O20)</f>
        <v>0</v>
      </c>
      <c r="O21" s="154"/>
      <c r="P21" s="154">
        <f>SUM(P19:Q20)</f>
        <v>0</v>
      </c>
      <c r="Q21" s="154"/>
      <c r="R21" s="154">
        <f>SUM(R19:S20)</f>
        <v>2</v>
      </c>
      <c r="S21" s="154"/>
      <c r="T21" s="154">
        <f>SUM(T19:U20)</f>
        <v>2</v>
      </c>
      <c r="U21" s="154"/>
      <c r="V21" s="154">
        <f>SUM(V19:W20)</f>
        <v>2</v>
      </c>
      <c r="W21" s="154"/>
      <c r="X21" s="154">
        <f>SUM(X19:Y20)</f>
        <v>2</v>
      </c>
      <c r="Y21" s="154"/>
      <c r="Z21" s="154">
        <f>SUM(Z19:AA20)</f>
        <v>2</v>
      </c>
      <c r="AA21" s="154"/>
      <c r="AB21" s="154">
        <f>SUM(AB19:AC20)</f>
        <v>2</v>
      </c>
      <c r="AC21" s="154"/>
      <c r="AD21" s="154">
        <f>SUM(AD19:AE20)</f>
        <v>2</v>
      </c>
      <c r="AE21" s="224"/>
      <c r="AF21" s="7"/>
      <c r="AG21" s="7"/>
      <c r="AJ21" s="158" t="s">
        <v>13</v>
      </c>
      <c r="AK21" s="160" t="s">
        <v>14</v>
      </c>
      <c r="AL21" s="162" t="s">
        <v>15</v>
      </c>
      <c r="AM21" s="162"/>
      <c r="AN21" s="162"/>
      <c r="AO21" s="163"/>
      <c r="AP21" s="179">
        <f>G5*H19</f>
        <v>0</v>
      </c>
      <c r="AQ21" s="180"/>
      <c r="AR21" s="180"/>
      <c r="AS21" s="180"/>
      <c r="AT21" s="181"/>
      <c r="AU21" s="226">
        <f>K5*J19</f>
        <v>0</v>
      </c>
      <c r="AV21" s="180"/>
      <c r="AW21" s="180"/>
      <c r="AX21" s="180"/>
      <c r="AY21" s="181"/>
      <c r="AZ21" s="226">
        <f>O5*L19</f>
        <v>0</v>
      </c>
      <c r="BA21" s="180"/>
      <c r="BB21" s="180"/>
      <c r="BC21" s="180"/>
      <c r="BD21" s="181"/>
      <c r="BE21" s="226">
        <f>S5*N19</f>
        <v>0</v>
      </c>
      <c r="BF21" s="180"/>
      <c r="BG21" s="180"/>
      <c r="BH21" s="180"/>
      <c r="BI21" s="181"/>
      <c r="BJ21" s="226">
        <f>W5*P19</f>
        <v>0</v>
      </c>
      <c r="BK21" s="180"/>
      <c r="BL21" s="180"/>
      <c r="BM21" s="180"/>
      <c r="BN21" s="181"/>
      <c r="BO21" s="226">
        <f>AA5*R19</f>
        <v>374180</v>
      </c>
      <c r="BP21" s="180"/>
      <c r="BQ21" s="180"/>
      <c r="BR21" s="180"/>
      <c r="BS21" s="181"/>
      <c r="BT21" s="226">
        <f>AE5*T19</f>
        <v>374180</v>
      </c>
      <c r="BU21" s="180"/>
      <c r="BV21" s="180"/>
      <c r="BW21" s="180"/>
      <c r="BX21" s="181"/>
      <c r="BY21" s="226">
        <f>AI5*V19</f>
        <v>378080</v>
      </c>
      <c r="BZ21" s="180"/>
      <c r="CA21" s="180"/>
      <c r="CB21" s="180"/>
      <c r="CC21" s="181"/>
      <c r="CD21" s="226">
        <f>AM5*X19</f>
        <v>374180</v>
      </c>
      <c r="CE21" s="180"/>
      <c r="CF21" s="180"/>
      <c r="CG21" s="180"/>
      <c r="CH21" s="181"/>
      <c r="CI21" s="226">
        <f>AQ5*Z19</f>
        <v>374180</v>
      </c>
      <c r="CJ21" s="180"/>
      <c r="CK21" s="180"/>
      <c r="CL21" s="180"/>
      <c r="CM21" s="181"/>
      <c r="CN21" s="226">
        <f>AU5*AB19</f>
        <v>374180</v>
      </c>
      <c r="CO21" s="180"/>
      <c r="CP21" s="180"/>
      <c r="CQ21" s="180"/>
      <c r="CR21" s="181"/>
      <c r="CS21" s="226">
        <f>AY5*AD19</f>
        <v>432080</v>
      </c>
      <c r="CT21" s="180"/>
      <c r="CU21" s="180"/>
      <c r="CV21" s="180"/>
      <c r="CW21" s="181"/>
      <c r="CX21" s="214">
        <f>SUM(AP21:CW21)</f>
        <v>2681060</v>
      </c>
      <c r="CY21" s="214"/>
      <c r="CZ21" s="214"/>
      <c r="DA21" s="214"/>
      <c r="DB21" s="221"/>
    </row>
    <row r="22" spans="2:111" ht="19.5" customHeight="1">
      <c r="B22" s="144"/>
      <c r="C22" s="151" t="s">
        <v>17</v>
      </c>
      <c r="D22" s="152" t="s">
        <v>15</v>
      </c>
      <c r="E22" s="152"/>
      <c r="F22" s="152"/>
      <c r="G22" s="153"/>
      <c r="H22" s="157">
        <v>0</v>
      </c>
      <c r="I22" s="155"/>
      <c r="J22" s="155">
        <v>0</v>
      </c>
      <c r="K22" s="155"/>
      <c r="L22" s="155">
        <v>0</v>
      </c>
      <c r="M22" s="155"/>
      <c r="N22" s="155">
        <v>0</v>
      </c>
      <c r="O22" s="155"/>
      <c r="P22" s="155">
        <v>0</v>
      </c>
      <c r="Q22" s="155"/>
      <c r="R22" s="155">
        <v>0</v>
      </c>
      <c r="S22" s="155"/>
      <c r="T22" s="155">
        <v>0</v>
      </c>
      <c r="U22" s="155"/>
      <c r="V22" s="155">
        <v>0</v>
      </c>
      <c r="W22" s="155"/>
      <c r="X22" s="155">
        <v>0</v>
      </c>
      <c r="Y22" s="155"/>
      <c r="Z22" s="155">
        <v>0</v>
      </c>
      <c r="AA22" s="155"/>
      <c r="AB22" s="155">
        <v>0</v>
      </c>
      <c r="AC22" s="155"/>
      <c r="AD22" s="155">
        <v>0</v>
      </c>
      <c r="AE22" s="231"/>
      <c r="AF22" s="7"/>
      <c r="AG22" s="7"/>
      <c r="AJ22" s="159"/>
      <c r="AK22" s="161"/>
      <c r="AL22" s="164" t="s">
        <v>16</v>
      </c>
      <c r="AM22" s="164"/>
      <c r="AN22" s="164"/>
      <c r="AO22" s="165"/>
      <c r="AP22" s="216">
        <f>G6*H20</f>
        <v>0</v>
      </c>
      <c r="AQ22" s="177"/>
      <c r="AR22" s="177"/>
      <c r="AS22" s="177"/>
      <c r="AT22" s="178"/>
      <c r="AU22" s="176">
        <f>K6*J20</f>
        <v>0</v>
      </c>
      <c r="AV22" s="177"/>
      <c r="AW22" s="177"/>
      <c r="AX22" s="177"/>
      <c r="AY22" s="178"/>
      <c r="AZ22" s="176">
        <f>O6*L20</f>
        <v>0</v>
      </c>
      <c r="BA22" s="177"/>
      <c r="BB22" s="177"/>
      <c r="BC22" s="177"/>
      <c r="BD22" s="178"/>
      <c r="BE22" s="176">
        <f>S6*N20</f>
        <v>0</v>
      </c>
      <c r="BF22" s="177"/>
      <c r="BG22" s="177"/>
      <c r="BH22" s="177"/>
      <c r="BI22" s="178"/>
      <c r="BJ22" s="176">
        <f>W6*P20</f>
        <v>0</v>
      </c>
      <c r="BK22" s="177"/>
      <c r="BL22" s="177"/>
      <c r="BM22" s="177"/>
      <c r="BN22" s="178"/>
      <c r="BO22" s="176">
        <f>AA6*R20</f>
        <v>0</v>
      </c>
      <c r="BP22" s="177"/>
      <c r="BQ22" s="177"/>
      <c r="BR22" s="177"/>
      <c r="BS22" s="178"/>
      <c r="BT22" s="176">
        <f>AE6*T20</f>
        <v>0</v>
      </c>
      <c r="BU22" s="177"/>
      <c r="BV22" s="177"/>
      <c r="BW22" s="177"/>
      <c r="BX22" s="178"/>
      <c r="BY22" s="176">
        <f>AI6*V20</f>
        <v>0</v>
      </c>
      <c r="BZ22" s="177"/>
      <c r="CA22" s="177"/>
      <c r="CB22" s="177"/>
      <c r="CC22" s="178"/>
      <c r="CD22" s="176">
        <f>AM6*X20</f>
        <v>0</v>
      </c>
      <c r="CE22" s="177"/>
      <c r="CF22" s="177"/>
      <c r="CG22" s="177"/>
      <c r="CH22" s="178"/>
      <c r="CI22" s="176">
        <f>AQ6*Z20</f>
        <v>0</v>
      </c>
      <c r="CJ22" s="177"/>
      <c r="CK22" s="177"/>
      <c r="CL22" s="177"/>
      <c r="CM22" s="178"/>
      <c r="CN22" s="176">
        <f>AU6*AB20</f>
        <v>0</v>
      </c>
      <c r="CO22" s="177"/>
      <c r="CP22" s="177"/>
      <c r="CQ22" s="177"/>
      <c r="CR22" s="178"/>
      <c r="CS22" s="176">
        <f>AY6*AD20</f>
        <v>0</v>
      </c>
      <c r="CT22" s="177"/>
      <c r="CU22" s="177"/>
      <c r="CV22" s="177"/>
      <c r="CW22" s="178"/>
      <c r="CX22" s="176">
        <f t="shared" ref="CX22:CX23" si="1">SUM(AP22:CW22)</f>
        <v>0</v>
      </c>
      <c r="CY22" s="177"/>
      <c r="CZ22" s="177"/>
      <c r="DA22" s="177"/>
      <c r="DB22" s="182"/>
    </row>
    <row r="23" spans="2:111" ht="19.5" customHeight="1">
      <c r="B23" s="144"/>
      <c r="C23" s="149"/>
      <c r="D23" s="152" t="s">
        <v>16</v>
      </c>
      <c r="E23" s="152"/>
      <c r="F23" s="152"/>
      <c r="G23" s="153"/>
      <c r="H23" s="157">
        <v>0</v>
      </c>
      <c r="I23" s="155"/>
      <c r="J23" s="155">
        <v>0</v>
      </c>
      <c r="K23" s="155"/>
      <c r="L23" s="155">
        <v>0</v>
      </c>
      <c r="M23" s="155"/>
      <c r="N23" s="155">
        <v>0</v>
      </c>
      <c r="O23" s="155"/>
      <c r="P23" s="155">
        <v>0</v>
      </c>
      <c r="Q23" s="155"/>
      <c r="R23" s="155">
        <v>0</v>
      </c>
      <c r="S23" s="155"/>
      <c r="T23" s="155">
        <v>0</v>
      </c>
      <c r="U23" s="155"/>
      <c r="V23" s="155">
        <v>0</v>
      </c>
      <c r="W23" s="155"/>
      <c r="X23" s="155">
        <v>0</v>
      </c>
      <c r="Y23" s="155"/>
      <c r="Z23" s="155">
        <v>0</v>
      </c>
      <c r="AA23" s="155"/>
      <c r="AB23" s="155">
        <v>0</v>
      </c>
      <c r="AC23" s="155"/>
      <c r="AD23" s="155">
        <v>0</v>
      </c>
      <c r="AE23" s="231"/>
      <c r="AF23" s="7"/>
      <c r="AG23" s="7"/>
      <c r="AJ23" s="159"/>
      <c r="AK23" s="161" t="s">
        <v>17</v>
      </c>
      <c r="AL23" s="164" t="s">
        <v>15</v>
      </c>
      <c r="AM23" s="164"/>
      <c r="AN23" s="164"/>
      <c r="AO23" s="165"/>
      <c r="AP23" s="216">
        <f>G7*H22</f>
        <v>0</v>
      </c>
      <c r="AQ23" s="177"/>
      <c r="AR23" s="177"/>
      <c r="AS23" s="177"/>
      <c r="AT23" s="178"/>
      <c r="AU23" s="176">
        <f>K7*J22</f>
        <v>0</v>
      </c>
      <c r="AV23" s="177"/>
      <c r="AW23" s="177"/>
      <c r="AX23" s="177"/>
      <c r="AY23" s="178"/>
      <c r="AZ23" s="176">
        <f>O7*L22</f>
        <v>0</v>
      </c>
      <c r="BA23" s="177"/>
      <c r="BB23" s="177"/>
      <c r="BC23" s="177"/>
      <c r="BD23" s="178"/>
      <c r="BE23" s="176">
        <f>S7*N22</f>
        <v>0</v>
      </c>
      <c r="BF23" s="177"/>
      <c r="BG23" s="177"/>
      <c r="BH23" s="177"/>
      <c r="BI23" s="178"/>
      <c r="BJ23" s="176">
        <f>W7*P22</f>
        <v>0</v>
      </c>
      <c r="BK23" s="177"/>
      <c r="BL23" s="177"/>
      <c r="BM23" s="177"/>
      <c r="BN23" s="178"/>
      <c r="BO23" s="176">
        <f>AA7*R22</f>
        <v>0</v>
      </c>
      <c r="BP23" s="177"/>
      <c r="BQ23" s="177"/>
      <c r="BR23" s="177"/>
      <c r="BS23" s="178"/>
      <c r="BT23" s="176">
        <f>AE7*T22</f>
        <v>0</v>
      </c>
      <c r="BU23" s="177"/>
      <c r="BV23" s="177"/>
      <c r="BW23" s="177"/>
      <c r="BX23" s="178"/>
      <c r="BY23" s="176">
        <f>AI7*V22</f>
        <v>0</v>
      </c>
      <c r="BZ23" s="177"/>
      <c r="CA23" s="177"/>
      <c r="CB23" s="177"/>
      <c r="CC23" s="178"/>
      <c r="CD23" s="176">
        <f>AM7*X22</f>
        <v>0</v>
      </c>
      <c r="CE23" s="177"/>
      <c r="CF23" s="177"/>
      <c r="CG23" s="177"/>
      <c r="CH23" s="178"/>
      <c r="CI23" s="176">
        <f>AQ7*Z22</f>
        <v>0</v>
      </c>
      <c r="CJ23" s="177"/>
      <c r="CK23" s="177"/>
      <c r="CL23" s="177"/>
      <c r="CM23" s="178"/>
      <c r="CN23" s="176">
        <f>AU7*AB22</f>
        <v>0</v>
      </c>
      <c r="CO23" s="177"/>
      <c r="CP23" s="177"/>
      <c r="CQ23" s="177"/>
      <c r="CR23" s="178"/>
      <c r="CS23" s="176">
        <f>AY7*AD22</f>
        <v>0</v>
      </c>
      <c r="CT23" s="177"/>
      <c r="CU23" s="177"/>
      <c r="CV23" s="177"/>
      <c r="CW23" s="178"/>
      <c r="CX23" s="176">
        <f t="shared" si="1"/>
        <v>0</v>
      </c>
      <c r="CY23" s="177"/>
      <c r="CZ23" s="177"/>
      <c r="DA23" s="177"/>
      <c r="DB23" s="182"/>
    </row>
    <row r="24" spans="2:111" ht="19.5" customHeight="1" thickBot="1">
      <c r="B24" s="144"/>
      <c r="C24" s="150"/>
      <c r="D24" s="152" t="s">
        <v>22</v>
      </c>
      <c r="E24" s="152"/>
      <c r="F24" s="152"/>
      <c r="G24" s="153"/>
      <c r="H24" s="217">
        <f>SUM(H22:I23)</f>
        <v>0</v>
      </c>
      <c r="I24" s="154"/>
      <c r="J24" s="154">
        <f>SUM(J22:K23)</f>
        <v>0</v>
      </c>
      <c r="K24" s="154"/>
      <c r="L24" s="154">
        <f>SUM(L22:M23)</f>
        <v>0</v>
      </c>
      <c r="M24" s="154"/>
      <c r="N24" s="154">
        <f>SUM(N22:O23)</f>
        <v>0</v>
      </c>
      <c r="O24" s="154"/>
      <c r="P24" s="154">
        <f>SUM(P22:Q23)</f>
        <v>0</v>
      </c>
      <c r="Q24" s="154"/>
      <c r="R24" s="154">
        <f>SUM(R22:S23)</f>
        <v>0</v>
      </c>
      <c r="S24" s="154"/>
      <c r="T24" s="154">
        <f>SUM(T22:U23)</f>
        <v>0</v>
      </c>
      <c r="U24" s="154"/>
      <c r="V24" s="154">
        <f>SUM(V22:W23)</f>
        <v>0</v>
      </c>
      <c r="W24" s="154"/>
      <c r="X24" s="154">
        <f>SUM(X22:Y23)</f>
        <v>0</v>
      </c>
      <c r="Y24" s="154"/>
      <c r="Z24" s="154">
        <f>SUM(Z22:AA23)</f>
        <v>0</v>
      </c>
      <c r="AA24" s="154"/>
      <c r="AB24" s="154">
        <f>SUM(AB22:AC23)</f>
        <v>0</v>
      </c>
      <c r="AC24" s="154"/>
      <c r="AD24" s="154">
        <f>SUM(AD22:AE23)</f>
        <v>0</v>
      </c>
      <c r="AE24" s="224"/>
      <c r="AF24" s="7"/>
      <c r="AJ24" s="159"/>
      <c r="AK24" s="166"/>
      <c r="AL24" s="164" t="s">
        <v>16</v>
      </c>
      <c r="AM24" s="164"/>
      <c r="AN24" s="164"/>
      <c r="AO24" s="165"/>
      <c r="AP24" s="216">
        <f>G8*H23</f>
        <v>0</v>
      </c>
      <c r="AQ24" s="177"/>
      <c r="AR24" s="177"/>
      <c r="AS24" s="177"/>
      <c r="AT24" s="178"/>
      <c r="AU24" s="176">
        <f>K8*J23</f>
        <v>0</v>
      </c>
      <c r="AV24" s="177"/>
      <c r="AW24" s="177"/>
      <c r="AX24" s="177"/>
      <c r="AY24" s="178"/>
      <c r="AZ24" s="176">
        <f>O8*L23</f>
        <v>0</v>
      </c>
      <c r="BA24" s="177"/>
      <c r="BB24" s="177"/>
      <c r="BC24" s="177"/>
      <c r="BD24" s="178"/>
      <c r="BE24" s="176">
        <f>S8*N23</f>
        <v>0</v>
      </c>
      <c r="BF24" s="177"/>
      <c r="BG24" s="177"/>
      <c r="BH24" s="177"/>
      <c r="BI24" s="178"/>
      <c r="BJ24" s="176">
        <f>W8*P23</f>
        <v>0</v>
      </c>
      <c r="BK24" s="177"/>
      <c r="BL24" s="177"/>
      <c r="BM24" s="177"/>
      <c r="BN24" s="178"/>
      <c r="BO24" s="176">
        <f>AA8*R23</f>
        <v>0</v>
      </c>
      <c r="BP24" s="177"/>
      <c r="BQ24" s="177"/>
      <c r="BR24" s="177"/>
      <c r="BS24" s="178"/>
      <c r="BT24" s="176">
        <f>AE8*T23</f>
        <v>0</v>
      </c>
      <c r="BU24" s="177"/>
      <c r="BV24" s="177"/>
      <c r="BW24" s="177"/>
      <c r="BX24" s="178"/>
      <c r="BY24" s="176">
        <f>AI8*V23</f>
        <v>0</v>
      </c>
      <c r="BZ24" s="177"/>
      <c r="CA24" s="177"/>
      <c r="CB24" s="177"/>
      <c r="CC24" s="178"/>
      <c r="CD24" s="176">
        <f>AM8*X23</f>
        <v>0</v>
      </c>
      <c r="CE24" s="177"/>
      <c r="CF24" s="177"/>
      <c r="CG24" s="177"/>
      <c r="CH24" s="178"/>
      <c r="CI24" s="176">
        <f>AQ8*Z23</f>
        <v>0</v>
      </c>
      <c r="CJ24" s="177"/>
      <c r="CK24" s="177"/>
      <c r="CL24" s="177"/>
      <c r="CM24" s="178"/>
      <c r="CN24" s="176">
        <f>AU8*AB23</f>
        <v>0</v>
      </c>
      <c r="CO24" s="177"/>
      <c r="CP24" s="177"/>
      <c r="CQ24" s="177"/>
      <c r="CR24" s="178"/>
      <c r="CS24" s="176">
        <f>AY8*AD23</f>
        <v>0</v>
      </c>
      <c r="CT24" s="177"/>
      <c r="CU24" s="177"/>
      <c r="CV24" s="177"/>
      <c r="CW24" s="178"/>
      <c r="CX24" s="176">
        <f>SUM(AP24:CW24)</f>
        <v>0</v>
      </c>
      <c r="CY24" s="177"/>
      <c r="CZ24" s="177"/>
      <c r="DA24" s="177"/>
      <c r="DB24" s="182"/>
    </row>
    <row r="25" spans="2:111" ht="19.5" customHeight="1" thickBot="1">
      <c r="B25" s="145"/>
      <c r="C25" s="146" t="s">
        <v>26</v>
      </c>
      <c r="D25" s="146"/>
      <c r="E25" s="146"/>
      <c r="F25" s="146"/>
      <c r="G25" s="147"/>
      <c r="H25" s="237">
        <f>SUM(H21,H24)</f>
        <v>0</v>
      </c>
      <c r="I25" s="234"/>
      <c r="J25" s="234">
        <f>SUM(J21,J24)</f>
        <v>0</v>
      </c>
      <c r="K25" s="234"/>
      <c r="L25" s="234">
        <f>SUM(L21,L24)</f>
        <v>0</v>
      </c>
      <c r="M25" s="234"/>
      <c r="N25" s="234">
        <f>SUM(N21,N24)</f>
        <v>0</v>
      </c>
      <c r="O25" s="234"/>
      <c r="P25" s="234">
        <f>SUM(P21,P24)</f>
        <v>0</v>
      </c>
      <c r="Q25" s="234"/>
      <c r="R25" s="234">
        <f>SUM(R21,R24)</f>
        <v>2</v>
      </c>
      <c r="S25" s="234"/>
      <c r="T25" s="234">
        <f>SUM(T21,T24)</f>
        <v>2</v>
      </c>
      <c r="U25" s="234"/>
      <c r="V25" s="234">
        <f>SUM(V21,V24)</f>
        <v>2</v>
      </c>
      <c r="W25" s="234"/>
      <c r="X25" s="234">
        <f>SUM(X21,X24)</f>
        <v>2</v>
      </c>
      <c r="Y25" s="234"/>
      <c r="Z25" s="234">
        <f>SUM(Z21,Z24)</f>
        <v>2</v>
      </c>
      <c r="AA25" s="234"/>
      <c r="AB25" s="234">
        <f>SUM(AB21,AB24)</f>
        <v>2</v>
      </c>
      <c r="AC25" s="234"/>
      <c r="AD25" s="234">
        <f>SUM(AD21,AD24)</f>
        <v>2</v>
      </c>
      <c r="AE25" s="235"/>
      <c r="AF25" s="7"/>
      <c r="AJ25" s="140" t="s">
        <v>20</v>
      </c>
      <c r="AK25" s="141"/>
      <c r="AL25" s="141"/>
      <c r="AM25" s="141"/>
      <c r="AN25" s="141"/>
      <c r="AO25" s="142"/>
      <c r="AP25" s="220">
        <f>SUM(AP21:AT24)</f>
        <v>0</v>
      </c>
      <c r="AQ25" s="230"/>
      <c r="AR25" s="230"/>
      <c r="AS25" s="230"/>
      <c r="AT25" s="230"/>
      <c r="AU25" s="218">
        <f>SUM(AU21:AY24)</f>
        <v>0</v>
      </c>
      <c r="AV25" s="219"/>
      <c r="AW25" s="219"/>
      <c r="AX25" s="219"/>
      <c r="AY25" s="220"/>
      <c r="AZ25" s="218">
        <f>SUM(AZ21:BD24)</f>
        <v>0</v>
      </c>
      <c r="BA25" s="219"/>
      <c r="BB25" s="219"/>
      <c r="BC25" s="219"/>
      <c r="BD25" s="220"/>
      <c r="BE25" s="218">
        <f>SUM(BE21:BI24)</f>
        <v>0</v>
      </c>
      <c r="BF25" s="219"/>
      <c r="BG25" s="219"/>
      <c r="BH25" s="219"/>
      <c r="BI25" s="220"/>
      <c r="BJ25" s="218">
        <f>SUM(BJ21:BN24)</f>
        <v>0</v>
      </c>
      <c r="BK25" s="219"/>
      <c r="BL25" s="219"/>
      <c r="BM25" s="219"/>
      <c r="BN25" s="220"/>
      <c r="BO25" s="218">
        <f>SUM(BO21:BS24)</f>
        <v>374180</v>
      </c>
      <c r="BP25" s="219"/>
      <c r="BQ25" s="219"/>
      <c r="BR25" s="219"/>
      <c r="BS25" s="220"/>
      <c r="BT25" s="218">
        <f>SUM(BT21:BX24)</f>
        <v>374180</v>
      </c>
      <c r="BU25" s="219"/>
      <c r="BV25" s="219"/>
      <c r="BW25" s="219"/>
      <c r="BX25" s="220"/>
      <c r="BY25" s="218">
        <f>SUM(BY21:CC24)</f>
        <v>378080</v>
      </c>
      <c r="BZ25" s="219"/>
      <c r="CA25" s="219"/>
      <c r="CB25" s="219"/>
      <c r="CC25" s="220"/>
      <c r="CD25" s="218">
        <f>SUM(CD21:CH24)</f>
        <v>374180</v>
      </c>
      <c r="CE25" s="219"/>
      <c r="CF25" s="219"/>
      <c r="CG25" s="219"/>
      <c r="CH25" s="220"/>
      <c r="CI25" s="218">
        <f>SUM(CI21:CM24)</f>
        <v>374180</v>
      </c>
      <c r="CJ25" s="219"/>
      <c r="CK25" s="219"/>
      <c r="CL25" s="219"/>
      <c r="CM25" s="220"/>
      <c r="CN25" s="218">
        <f>SUM(CN21:CR24)</f>
        <v>374180</v>
      </c>
      <c r="CO25" s="219"/>
      <c r="CP25" s="219"/>
      <c r="CQ25" s="219"/>
      <c r="CR25" s="220"/>
      <c r="CS25" s="218">
        <f>SUM(CS21:CW24)</f>
        <v>432080</v>
      </c>
      <c r="CT25" s="219"/>
      <c r="CU25" s="219"/>
      <c r="CV25" s="219"/>
      <c r="CW25" s="220"/>
      <c r="CX25" s="218">
        <f>SUM(CX21:DB24)</f>
        <v>2681060</v>
      </c>
      <c r="CY25" s="219"/>
      <c r="CZ25" s="219"/>
      <c r="DA25" s="219"/>
      <c r="DB25" s="222"/>
      <c r="DC25" s="2" t="s">
        <v>137</v>
      </c>
    </row>
    <row r="26" spans="2:111" ht="19.5" customHeight="1" thickBot="1">
      <c r="B26" s="140" t="s">
        <v>20</v>
      </c>
      <c r="C26" s="141"/>
      <c r="D26" s="141"/>
      <c r="E26" s="141"/>
      <c r="F26" s="141"/>
      <c r="G26" s="142"/>
      <c r="H26" s="232">
        <f>SUM(H18,H25)</f>
        <v>18</v>
      </c>
      <c r="I26" s="233"/>
      <c r="J26" s="233">
        <f>SUM(J18,J25)</f>
        <v>18</v>
      </c>
      <c r="K26" s="233"/>
      <c r="L26" s="233">
        <f>SUM(L18,L25)</f>
        <v>18</v>
      </c>
      <c r="M26" s="233"/>
      <c r="N26" s="233">
        <f>SUM(N18,N25)</f>
        <v>19</v>
      </c>
      <c r="O26" s="233"/>
      <c r="P26" s="233">
        <f>SUM(P18,P25)</f>
        <v>19</v>
      </c>
      <c r="Q26" s="233"/>
      <c r="R26" s="233">
        <f>SUM(R18,R25)</f>
        <v>19</v>
      </c>
      <c r="S26" s="233"/>
      <c r="T26" s="233">
        <f>SUM(T18,T25)</f>
        <v>19</v>
      </c>
      <c r="U26" s="233"/>
      <c r="V26" s="233">
        <f>SUM(V18,V25)</f>
        <v>19</v>
      </c>
      <c r="W26" s="233"/>
      <c r="X26" s="233">
        <f>SUM(X18,X25)</f>
        <v>19</v>
      </c>
      <c r="Y26" s="233"/>
      <c r="Z26" s="233">
        <f>SUM(Z18,Z25)</f>
        <v>19</v>
      </c>
      <c r="AA26" s="233"/>
      <c r="AB26" s="233">
        <f>SUM(AB18,AB25)</f>
        <v>19</v>
      </c>
      <c r="AC26" s="233"/>
      <c r="AD26" s="233">
        <f>SUM(AD18,AD25)</f>
        <v>20</v>
      </c>
      <c r="AE26" s="236"/>
      <c r="AF26" s="75">
        <f>SUM(H26:AE26)</f>
        <v>226</v>
      </c>
      <c r="AJ26" s="254"/>
      <c r="AK26" s="255"/>
      <c r="AL26" s="255"/>
      <c r="AM26" s="255"/>
      <c r="AN26" s="255"/>
      <c r="AO26" s="256"/>
      <c r="AP26" s="178"/>
      <c r="AQ26" s="257"/>
      <c r="AR26" s="257"/>
      <c r="AS26" s="257"/>
      <c r="AT26" s="257"/>
      <c r="AU26" s="176"/>
      <c r="AV26" s="177"/>
      <c r="AW26" s="177"/>
      <c r="AX26" s="177"/>
      <c r="AY26" s="178"/>
      <c r="AZ26" s="176"/>
      <c r="BA26" s="177"/>
      <c r="BB26" s="177"/>
      <c r="BC26" s="177"/>
      <c r="BD26" s="178"/>
      <c r="BE26" s="176"/>
      <c r="BF26" s="177"/>
      <c r="BG26" s="177"/>
      <c r="BH26" s="177"/>
      <c r="BI26" s="178"/>
      <c r="BJ26" s="176"/>
      <c r="BK26" s="177"/>
      <c r="BL26" s="177"/>
      <c r="BM26" s="177"/>
      <c r="BN26" s="178"/>
      <c r="BO26" s="176">
        <f>CD5*2</f>
        <v>370520</v>
      </c>
      <c r="BP26" s="177"/>
      <c r="BQ26" s="177"/>
      <c r="BR26" s="177"/>
      <c r="BS26" s="178"/>
      <c r="BT26" s="176">
        <f>CH5*2</f>
        <v>370520</v>
      </c>
      <c r="BU26" s="177"/>
      <c r="BV26" s="177"/>
      <c r="BW26" s="177"/>
      <c r="BX26" s="178"/>
      <c r="BY26" s="176">
        <f>CL5*2</f>
        <v>373940</v>
      </c>
      <c r="BZ26" s="177"/>
      <c r="CA26" s="177"/>
      <c r="CB26" s="177"/>
      <c r="CC26" s="178"/>
      <c r="CD26" s="176">
        <f>CP5*2</f>
        <v>370520</v>
      </c>
      <c r="CE26" s="177"/>
      <c r="CF26" s="177"/>
      <c r="CG26" s="177"/>
      <c r="CH26" s="178"/>
      <c r="CI26" s="176">
        <f>CT5*2</f>
        <v>370520</v>
      </c>
      <c r="CJ26" s="177"/>
      <c r="CK26" s="177"/>
      <c r="CL26" s="177"/>
      <c r="CM26" s="178"/>
      <c r="CN26" s="176">
        <f>CX5*2</f>
        <v>370520</v>
      </c>
      <c r="CO26" s="177"/>
      <c r="CP26" s="177"/>
      <c r="CQ26" s="177"/>
      <c r="CR26" s="178"/>
      <c r="CS26" s="176">
        <f>DB5*2</f>
        <v>325580</v>
      </c>
      <c r="CT26" s="177"/>
      <c r="CU26" s="177"/>
      <c r="CV26" s="177"/>
      <c r="CW26" s="178"/>
      <c r="CX26" s="218">
        <f>SUM(BO26:CW26)</f>
        <v>2552120</v>
      </c>
      <c r="CY26" s="219"/>
      <c r="CZ26" s="219"/>
      <c r="DA26" s="219"/>
      <c r="DB26" s="222"/>
      <c r="DC26" s="308">
        <f>CX25-CX26</f>
        <v>128940</v>
      </c>
      <c r="DD26" s="309"/>
      <c r="DE26" s="309"/>
      <c r="DF26" s="309"/>
      <c r="DG26" s="309"/>
    </row>
    <row r="27" spans="2:111" ht="19.5" customHeight="1" thickBot="1">
      <c r="AF27" s="7"/>
      <c r="AJ27" s="2" t="s">
        <v>27</v>
      </c>
    </row>
    <row r="28" spans="2:111" ht="19.5" customHeight="1" thickBot="1">
      <c r="AF28" s="7"/>
      <c r="AJ28" s="263"/>
      <c r="AK28" s="238"/>
      <c r="AL28" s="238"/>
      <c r="AM28" s="238"/>
      <c r="AN28" s="238"/>
      <c r="AO28" s="239"/>
      <c r="AP28" s="264" t="s">
        <v>1</v>
      </c>
      <c r="AQ28" s="238"/>
      <c r="AR28" s="238"/>
      <c r="AS28" s="238"/>
      <c r="AT28" s="238"/>
      <c r="AU28" s="238" t="s">
        <v>2</v>
      </c>
      <c r="AV28" s="238"/>
      <c r="AW28" s="238"/>
      <c r="AX28" s="238"/>
      <c r="AY28" s="238"/>
      <c r="AZ28" s="238" t="s">
        <v>3</v>
      </c>
      <c r="BA28" s="238"/>
      <c r="BB28" s="238"/>
      <c r="BC28" s="238"/>
      <c r="BD28" s="238"/>
      <c r="BE28" s="238" t="s">
        <v>4</v>
      </c>
      <c r="BF28" s="238"/>
      <c r="BG28" s="238"/>
      <c r="BH28" s="238"/>
      <c r="BI28" s="238"/>
      <c r="BJ28" s="238" t="s">
        <v>5</v>
      </c>
      <c r="BK28" s="238"/>
      <c r="BL28" s="238"/>
      <c r="BM28" s="238"/>
      <c r="BN28" s="238"/>
      <c r="BO28" s="238" t="s">
        <v>6</v>
      </c>
      <c r="BP28" s="238"/>
      <c r="BQ28" s="238"/>
      <c r="BR28" s="238"/>
      <c r="BS28" s="238"/>
      <c r="BT28" s="238" t="s">
        <v>7</v>
      </c>
      <c r="BU28" s="238"/>
      <c r="BV28" s="238"/>
      <c r="BW28" s="238"/>
      <c r="BX28" s="238"/>
      <c r="BY28" s="238" t="s">
        <v>8</v>
      </c>
      <c r="BZ28" s="238"/>
      <c r="CA28" s="238"/>
      <c r="CB28" s="238"/>
      <c r="CC28" s="238"/>
      <c r="CD28" s="238" t="s">
        <v>9</v>
      </c>
      <c r="CE28" s="238"/>
      <c r="CF28" s="238"/>
      <c r="CG28" s="238"/>
      <c r="CH28" s="238"/>
      <c r="CI28" s="238" t="s">
        <v>10</v>
      </c>
      <c r="CJ28" s="238"/>
      <c r="CK28" s="238"/>
      <c r="CL28" s="238"/>
      <c r="CM28" s="238"/>
      <c r="CN28" s="238" t="s">
        <v>11</v>
      </c>
      <c r="CO28" s="238"/>
      <c r="CP28" s="238"/>
      <c r="CQ28" s="238"/>
      <c r="CR28" s="238"/>
      <c r="CS28" s="238" t="s">
        <v>12</v>
      </c>
      <c r="CT28" s="238"/>
      <c r="CU28" s="238"/>
      <c r="CV28" s="238"/>
      <c r="CW28" s="238"/>
      <c r="CX28" s="238" t="s">
        <v>20</v>
      </c>
      <c r="CY28" s="238"/>
      <c r="CZ28" s="238"/>
      <c r="DA28" s="238"/>
      <c r="DB28" s="239"/>
    </row>
    <row r="29" spans="2:111" ht="19.5" customHeight="1">
      <c r="AF29" s="7"/>
      <c r="AJ29" s="259" t="s">
        <v>28</v>
      </c>
      <c r="AK29" s="260"/>
      <c r="AL29" s="260"/>
      <c r="AM29" s="260"/>
      <c r="AN29" s="260"/>
      <c r="AO29" s="261"/>
      <c r="AP29" s="262">
        <v>2537160</v>
      </c>
      <c r="AQ29" s="246"/>
      <c r="AR29" s="246"/>
      <c r="AS29" s="246"/>
      <c r="AT29" s="246"/>
      <c r="AU29" s="262">
        <v>2537160</v>
      </c>
      <c r="AV29" s="246"/>
      <c r="AW29" s="246"/>
      <c r="AX29" s="246"/>
      <c r="AY29" s="246"/>
      <c r="AZ29" s="246">
        <v>2944260</v>
      </c>
      <c r="BA29" s="246"/>
      <c r="BB29" s="246"/>
      <c r="BC29" s="246"/>
      <c r="BD29" s="246"/>
      <c r="BE29" s="246">
        <v>2944260</v>
      </c>
      <c r="BF29" s="246"/>
      <c r="BG29" s="246"/>
      <c r="BH29" s="246"/>
      <c r="BI29" s="246"/>
      <c r="BJ29" s="246">
        <v>3110970</v>
      </c>
      <c r="BK29" s="246"/>
      <c r="BL29" s="246"/>
      <c r="BM29" s="246"/>
      <c r="BN29" s="246"/>
      <c r="BO29" s="246">
        <v>3110970</v>
      </c>
      <c r="BP29" s="246"/>
      <c r="BQ29" s="246"/>
      <c r="BR29" s="246"/>
      <c r="BS29" s="246"/>
      <c r="BT29" s="246">
        <v>2456010</v>
      </c>
      <c r="BU29" s="246"/>
      <c r="BV29" s="246"/>
      <c r="BW29" s="246"/>
      <c r="BX29" s="246"/>
      <c r="BY29" s="246">
        <v>2456010</v>
      </c>
      <c r="BZ29" s="246"/>
      <c r="CA29" s="246"/>
      <c r="CB29" s="246"/>
      <c r="CC29" s="246"/>
      <c r="CD29" s="246">
        <v>2452190</v>
      </c>
      <c r="CE29" s="246"/>
      <c r="CF29" s="246"/>
      <c r="CG29" s="246"/>
      <c r="CH29" s="246"/>
      <c r="CI29" s="246">
        <v>2452190</v>
      </c>
      <c r="CJ29" s="246"/>
      <c r="CK29" s="246"/>
      <c r="CL29" s="246"/>
      <c r="CM29" s="246"/>
      <c r="CN29" s="246">
        <v>2457890</v>
      </c>
      <c r="CO29" s="246"/>
      <c r="CP29" s="246"/>
      <c r="CQ29" s="246"/>
      <c r="CR29" s="246"/>
      <c r="CS29" s="246">
        <v>2457890</v>
      </c>
      <c r="CT29" s="246"/>
      <c r="CU29" s="246"/>
      <c r="CV29" s="246"/>
      <c r="CW29" s="246"/>
      <c r="CX29" s="268">
        <f>SUM(AP29:CW29)</f>
        <v>31916960</v>
      </c>
      <c r="CY29" s="269"/>
      <c r="CZ29" s="269"/>
      <c r="DA29" s="269"/>
      <c r="DB29" s="270"/>
    </row>
    <row r="30" spans="2:111" ht="25.5" customHeight="1">
      <c r="AF30" s="7"/>
      <c r="AJ30" s="240" t="s">
        <v>71</v>
      </c>
      <c r="AK30" s="241"/>
      <c r="AL30" s="241"/>
      <c r="AM30" s="241"/>
      <c r="AN30" s="241"/>
      <c r="AO30" s="242"/>
      <c r="AP30" s="244"/>
      <c r="AQ30" s="245"/>
      <c r="AR30" s="245"/>
      <c r="AS30" s="245"/>
      <c r="AT30" s="245"/>
      <c r="AU30" s="243"/>
      <c r="AV30" s="243"/>
      <c r="AW30" s="243"/>
      <c r="AX30" s="243"/>
      <c r="AY30" s="243"/>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G30" s="139"/>
      <c r="CH30" s="139"/>
      <c r="CI30" s="139"/>
      <c r="CJ30" s="139"/>
      <c r="CK30" s="139"/>
      <c r="CL30" s="139"/>
      <c r="CM30" s="139"/>
      <c r="CN30" s="139"/>
      <c r="CO30" s="139"/>
      <c r="CP30" s="139"/>
      <c r="CQ30" s="139"/>
      <c r="CR30" s="139"/>
      <c r="CS30" s="139"/>
      <c r="CT30" s="139"/>
      <c r="CU30" s="139"/>
      <c r="CV30" s="139"/>
      <c r="CW30" s="139"/>
      <c r="CX30" s="266">
        <f>SUM(AP30:CW30)</f>
        <v>0</v>
      </c>
      <c r="CY30" s="266"/>
      <c r="CZ30" s="266"/>
      <c r="DA30" s="266"/>
      <c r="DB30" s="267"/>
    </row>
    <row r="31" spans="2:111" ht="19.5" customHeight="1">
      <c r="AF31" s="7"/>
      <c r="AJ31" s="254" t="s">
        <v>136</v>
      </c>
      <c r="AK31" s="255"/>
      <c r="AL31" s="255"/>
      <c r="AM31" s="255"/>
      <c r="AN31" s="255"/>
      <c r="AO31" s="256"/>
      <c r="AP31" s="178">
        <f>SUM(AP16,AP17)</f>
        <v>2650400</v>
      </c>
      <c r="AQ31" s="257"/>
      <c r="AR31" s="257"/>
      <c r="AS31" s="257"/>
      <c r="AT31" s="257"/>
      <c r="AU31" s="176">
        <f>SUM(AU16,AU17)</f>
        <v>2653270</v>
      </c>
      <c r="AV31" s="177"/>
      <c r="AW31" s="177"/>
      <c r="AX31" s="177"/>
      <c r="AY31" s="178"/>
      <c r="AZ31" s="176">
        <f>SUM(AZ16,AZ17)</f>
        <v>2694230</v>
      </c>
      <c r="BA31" s="177"/>
      <c r="BB31" s="177"/>
      <c r="BC31" s="177"/>
      <c r="BD31" s="178"/>
      <c r="BE31" s="176">
        <f>SUM(BE16,BE17)</f>
        <v>2805400</v>
      </c>
      <c r="BF31" s="177"/>
      <c r="BG31" s="177"/>
      <c r="BH31" s="177"/>
      <c r="BI31" s="178"/>
      <c r="BJ31" s="176">
        <f>SUM(BJ16,BJ17)</f>
        <v>2805400</v>
      </c>
      <c r="BK31" s="177"/>
      <c r="BL31" s="177"/>
      <c r="BM31" s="177"/>
      <c r="BN31" s="178"/>
      <c r="BO31" s="176">
        <f>SUM(BO16,BO17)</f>
        <v>2608070</v>
      </c>
      <c r="BP31" s="177"/>
      <c r="BQ31" s="177"/>
      <c r="BR31" s="177"/>
      <c r="BS31" s="178"/>
      <c r="BT31" s="176">
        <f>SUM(BT16,BT17)</f>
        <v>2608070</v>
      </c>
      <c r="BU31" s="177"/>
      <c r="BV31" s="177"/>
      <c r="BW31" s="177"/>
      <c r="BX31" s="178"/>
      <c r="BY31" s="176">
        <f>SUM(BY16,BY17)</f>
        <v>2644910</v>
      </c>
      <c r="BZ31" s="177"/>
      <c r="CA31" s="177"/>
      <c r="CB31" s="177"/>
      <c r="CC31" s="178"/>
      <c r="CD31" s="176">
        <f>SUM(CD16,CD17)</f>
        <v>2605100</v>
      </c>
      <c r="CE31" s="177"/>
      <c r="CF31" s="177"/>
      <c r="CG31" s="177"/>
      <c r="CH31" s="178"/>
      <c r="CI31" s="176">
        <f>SUM(CI16,CI17)</f>
        <v>2605100</v>
      </c>
      <c r="CJ31" s="177"/>
      <c r="CK31" s="177"/>
      <c r="CL31" s="177"/>
      <c r="CM31" s="178"/>
      <c r="CN31" s="176">
        <f>SUM(CN16,CN17)</f>
        <v>2605100</v>
      </c>
      <c r="CO31" s="177"/>
      <c r="CP31" s="177"/>
      <c r="CQ31" s="177"/>
      <c r="CR31" s="178"/>
      <c r="CS31" s="176">
        <f>SUM(CS16,CS17)</f>
        <v>3381630</v>
      </c>
      <c r="CT31" s="177"/>
      <c r="CU31" s="177"/>
      <c r="CV31" s="177"/>
      <c r="CW31" s="178"/>
      <c r="CX31" s="176">
        <f>SUM(AP31:CW31)</f>
        <v>32666680</v>
      </c>
      <c r="CY31" s="177"/>
      <c r="CZ31" s="177"/>
      <c r="DA31" s="177"/>
      <c r="DB31" s="182"/>
    </row>
    <row r="32" spans="2:111" ht="19.5" customHeight="1" thickBot="1">
      <c r="AF32" s="7"/>
      <c r="AJ32" s="247" t="s">
        <v>29</v>
      </c>
      <c r="AK32" s="248"/>
      <c r="AL32" s="248"/>
      <c r="AM32" s="248"/>
      <c r="AN32" s="248"/>
      <c r="AO32" s="249"/>
      <c r="AP32" s="250">
        <f>AP31-AP29-AP30</f>
        <v>113240</v>
      </c>
      <c r="AQ32" s="251"/>
      <c r="AR32" s="251"/>
      <c r="AS32" s="251"/>
      <c r="AT32" s="251"/>
      <c r="AU32" s="252">
        <f t="shared" ref="AU32" si="2">AU31-AU29-AU30</f>
        <v>116110</v>
      </c>
      <c r="AV32" s="253"/>
      <c r="AW32" s="253"/>
      <c r="AX32" s="253"/>
      <c r="AY32" s="250"/>
      <c r="AZ32" s="252">
        <f t="shared" ref="AZ32" si="3">AZ31-AZ29-AZ30</f>
        <v>-250030</v>
      </c>
      <c r="BA32" s="253"/>
      <c r="BB32" s="253"/>
      <c r="BC32" s="253"/>
      <c r="BD32" s="250"/>
      <c r="BE32" s="252">
        <f t="shared" ref="BE32" si="4">BE31-BE29-BE30</f>
        <v>-138860</v>
      </c>
      <c r="BF32" s="253"/>
      <c r="BG32" s="253"/>
      <c r="BH32" s="253"/>
      <c r="BI32" s="250"/>
      <c r="BJ32" s="252">
        <f t="shared" ref="BJ32" si="5">BJ31-BJ29-BJ30</f>
        <v>-305570</v>
      </c>
      <c r="BK32" s="253"/>
      <c r="BL32" s="253"/>
      <c r="BM32" s="253"/>
      <c r="BN32" s="250"/>
      <c r="BO32" s="252">
        <f t="shared" ref="BO32" si="6">BO31-BO29-BO30</f>
        <v>-502900</v>
      </c>
      <c r="BP32" s="253"/>
      <c r="BQ32" s="253"/>
      <c r="BR32" s="253"/>
      <c r="BS32" s="250"/>
      <c r="BT32" s="252">
        <f t="shared" ref="BT32" si="7">BT31-BT29-BT30</f>
        <v>152060</v>
      </c>
      <c r="BU32" s="253"/>
      <c r="BV32" s="253"/>
      <c r="BW32" s="253"/>
      <c r="BX32" s="250"/>
      <c r="BY32" s="252">
        <f t="shared" ref="BY32" si="8">BY31-BY29-BY30</f>
        <v>188900</v>
      </c>
      <c r="BZ32" s="253"/>
      <c r="CA32" s="253"/>
      <c r="CB32" s="253"/>
      <c r="CC32" s="250"/>
      <c r="CD32" s="252">
        <f t="shared" ref="CD32" si="9">CD31-CD29-CD30</f>
        <v>152910</v>
      </c>
      <c r="CE32" s="253"/>
      <c r="CF32" s="253"/>
      <c r="CG32" s="253"/>
      <c r="CH32" s="250"/>
      <c r="CI32" s="252">
        <f t="shared" ref="CI32" si="10">CI31-CI29-CI30</f>
        <v>152910</v>
      </c>
      <c r="CJ32" s="253"/>
      <c r="CK32" s="253"/>
      <c r="CL32" s="253"/>
      <c r="CM32" s="250"/>
      <c r="CN32" s="252">
        <f t="shared" ref="CN32" si="11">CN31-CN29-CN30</f>
        <v>147210</v>
      </c>
      <c r="CO32" s="253"/>
      <c r="CP32" s="253"/>
      <c r="CQ32" s="253"/>
      <c r="CR32" s="250"/>
      <c r="CS32" s="252">
        <f t="shared" ref="CS32" si="12">CS31-CS29-CS30</f>
        <v>923740</v>
      </c>
      <c r="CT32" s="253"/>
      <c r="CU32" s="253"/>
      <c r="CV32" s="253"/>
      <c r="CW32" s="250"/>
      <c r="CX32" s="252">
        <f t="shared" ref="CX32" si="13">CX31-CX29-CX30</f>
        <v>749720</v>
      </c>
      <c r="CY32" s="253"/>
      <c r="CZ32" s="253"/>
      <c r="DA32" s="253"/>
      <c r="DB32" s="265"/>
    </row>
    <row r="33" spans="32:33" ht="19.5" customHeight="1">
      <c r="AF33" s="7"/>
      <c r="AG33" s="7"/>
    </row>
    <row r="34" spans="32:33" ht="19.5" customHeight="1">
      <c r="AF34" s="7"/>
      <c r="AG34" s="7"/>
    </row>
    <row r="35" spans="32:33" ht="19.5" customHeight="1"/>
    <row r="36" spans="32:33" ht="19.5" customHeight="1"/>
    <row r="37" spans="32:33" ht="19.5" customHeight="1"/>
    <row r="38" spans="32:33" ht="19.5" customHeight="1"/>
    <row r="39" spans="32:33" ht="19.5" customHeight="1"/>
    <row r="40" spans="32:33" ht="19.5" customHeight="1"/>
    <row r="41" spans="32:33" ht="19.5" customHeight="1"/>
    <row r="42" spans="32:33" ht="19.5" customHeight="1"/>
    <row r="43" spans="32:33" ht="19.5" customHeight="1"/>
    <row r="44" spans="32:33" ht="19.5" customHeight="1"/>
    <row r="45" spans="32:33" ht="19.5" customHeight="1"/>
    <row r="46" spans="32:33" ht="19.5" customHeight="1"/>
  </sheetData>
  <mergeCells count="623">
    <mergeCell ref="DC26:DG26"/>
    <mergeCell ref="AJ26:AO26"/>
    <mergeCell ref="AP26:AT26"/>
    <mergeCell ref="AU26:AY26"/>
    <mergeCell ref="AZ26:BD26"/>
    <mergeCell ref="BE26:BI26"/>
    <mergeCell ref="BJ26:BN26"/>
    <mergeCell ref="BO26:BS26"/>
    <mergeCell ref="BT26:BX26"/>
    <mergeCell ref="BY26:CC26"/>
    <mergeCell ref="CX30:DB30"/>
    <mergeCell ref="CX29:DB29"/>
    <mergeCell ref="CL8:CO8"/>
    <mergeCell ref="CP8:CS8"/>
    <mergeCell ref="CT8:CW8"/>
    <mergeCell ref="CX8:DA8"/>
    <mergeCell ref="DB8:DE8"/>
    <mergeCell ref="B26:G26"/>
    <mergeCell ref="CD6:CG6"/>
    <mergeCell ref="CH6:CK6"/>
    <mergeCell ref="CL6:CO6"/>
    <mergeCell ref="CP6:CS6"/>
    <mergeCell ref="CT6:CW6"/>
    <mergeCell ref="CX6:DA6"/>
    <mergeCell ref="DB6:DE6"/>
    <mergeCell ref="CL7:CO7"/>
    <mergeCell ref="CP7:CS7"/>
    <mergeCell ref="CT7:CW7"/>
    <mergeCell ref="CX7:DA7"/>
    <mergeCell ref="DB7:DE7"/>
    <mergeCell ref="AU24:AY24"/>
    <mergeCell ref="AZ24:BD24"/>
    <mergeCell ref="BE24:BI24"/>
    <mergeCell ref="BJ24:BN24"/>
    <mergeCell ref="CT4:CW4"/>
    <mergeCell ref="CX4:DA4"/>
    <mergeCell ref="DB4:DE4"/>
    <mergeCell ref="BD5:BD8"/>
    <mergeCell ref="BE5:BE6"/>
    <mergeCell ref="BF5:BI5"/>
    <mergeCell ref="BJ5:BM5"/>
    <mergeCell ref="BN5:BQ5"/>
    <mergeCell ref="BR5:BU5"/>
    <mergeCell ref="BV5:BY5"/>
    <mergeCell ref="BZ5:CC5"/>
    <mergeCell ref="CD5:CG5"/>
    <mergeCell ref="CH5:CK5"/>
    <mergeCell ref="CL5:CO5"/>
    <mergeCell ref="CP5:CS5"/>
    <mergeCell ref="CT5:CW5"/>
    <mergeCell ref="CX5:DA5"/>
    <mergeCell ref="DB5:DE5"/>
    <mergeCell ref="BF6:BI6"/>
    <mergeCell ref="BJ6:BM6"/>
    <mergeCell ref="BN6:BQ6"/>
    <mergeCell ref="BR6:BU6"/>
    <mergeCell ref="BV6:BY6"/>
    <mergeCell ref="BZ6:CC6"/>
    <mergeCell ref="BJ4:BM4"/>
    <mergeCell ref="BN4:BQ4"/>
    <mergeCell ref="BR4:BU4"/>
    <mergeCell ref="BV4:BY4"/>
    <mergeCell ref="BZ4:CC4"/>
    <mergeCell ref="CD4:CG4"/>
    <mergeCell ref="CH4:CK4"/>
    <mergeCell ref="CL4:CO4"/>
    <mergeCell ref="CP4:CS4"/>
    <mergeCell ref="BO32:BS32"/>
    <mergeCell ref="BO31:BS31"/>
    <mergeCell ref="CX32:DB32"/>
    <mergeCell ref="BT32:BX32"/>
    <mergeCell ref="BY32:CC32"/>
    <mergeCell ref="CD32:CH32"/>
    <mergeCell ref="CI32:CM32"/>
    <mergeCell ref="CN32:CR32"/>
    <mergeCell ref="CS32:CW32"/>
    <mergeCell ref="CX31:DB31"/>
    <mergeCell ref="BT31:BX31"/>
    <mergeCell ref="BY31:CC31"/>
    <mergeCell ref="CD31:CH31"/>
    <mergeCell ref="CI31:CM31"/>
    <mergeCell ref="CN31:CR31"/>
    <mergeCell ref="CS31:CW31"/>
    <mergeCell ref="CS29:CW29"/>
    <mergeCell ref="CX20:DB20"/>
    <mergeCell ref="CD20:CH20"/>
    <mergeCell ref="CX21:DB21"/>
    <mergeCell ref="AJ29:AO29"/>
    <mergeCell ref="AP29:AT29"/>
    <mergeCell ref="AU29:AY29"/>
    <mergeCell ref="AJ28:AO28"/>
    <mergeCell ref="AP28:AT28"/>
    <mergeCell ref="AU28:AY28"/>
    <mergeCell ref="CD28:CH28"/>
    <mergeCell ref="CI28:CM28"/>
    <mergeCell ref="BY25:CC25"/>
    <mergeCell ref="CD25:CH25"/>
    <mergeCell ref="CI25:CM25"/>
    <mergeCell ref="CN25:CR25"/>
    <mergeCell ref="AP25:AT25"/>
    <mergeCell ref="AU25:AY25"/>
    <mergeCell ref="AZ25:BD25"/>
    <mergeCell ref="BE25:BI25"/>
    <mergeCell ref="BJ25:BN25"/>
    <mergeCell ref="CN28:CR28"/>
    <mergeCell ref="AJ25:AO25"/>
    <mergeCell ref="AZ28:BD28"/>
    <mergeCell ref="AJ32:AO32"/>
    <mergeCell ref="AP32:AT32"/>
    <mergeCell ref="AU32:AY32"/>
    <mergeCell ref="AZ32:BD32"/>
    <mergeCell ref="BE32:BI32"/>
    <mergeCell ref="BJ32:BN32"/>
    <mergeCell ref="AJ31:AO31"/>
    <mergeCell ref="AP31:AT31"/>
    <mergeCell ref="AU31:AY31"/>
    <mergeCell ref="AZ31:BD31"/>
    <mergeCell ref="BE31:BI31"/>
    <mergeCell ref="BJ31:BN31"/>
    <mergeCell ref="AJ30:AO30"/>
    <mergeCell ref="AZ30:BD30"/>
    <mergeCell ref="BE30:BI30"/>
    <mergeCell ref="BJ30:BN30"/>
    <mergeCell ref="AU30:AY30"/>
    <mergeCell ref="AP30:AT30"/>
    <mergeCell ref="CD29:CH29"/>
    <mergeCell ref="CI29:CM29"/>
    <mergeCell ref="CN29:CR29"/>
    <mergeCell ref="AZ29:BD29"/>
    <mergeCell ref="BE29:BI29"/>
    <mergeCell ref="BJ29:BN29"/>
    <mergeCell ref="BO29:BS29"/>
    <mergeCell ref="BT29:BX29"/>
    <mergeCell ref="BY29:CC29"/>
    <mergeCell ref="BO30:BS30"/>
    <mergeCell ref="BT30:BX30"/>
    <mergeCell ref="BY30:CC30"/>
    <mergeCell ref="CD30:CH30"/>
    <mergeCell ref="CI30:CM30"/>
    <mergeCell ref="CN30:CR30"/>
    <mergeCell ref="BE28:BI28"/>
    <mergeCell ref="BJ28:BN28"/>
    <mergeCell ref="BO28:BS28"/>
    <mergeCell ref="BT28:BX28"/>
    <mergeCell ref="BY28:CC28"/>
    <mergeCell ref="CS25:CW25"/>
    <mergeCell ref="CX25:DB25"/>
    <mergeCell ref="BO25:BS25"/>
    <mergeCell ref="BT25:BX25"/>
    <mergeCell ref="CS28:CW28"/>
    <mergeCell ref="CX28:DB28"/>
    <mergeCell ref="CD26:CH26"/>
    <mergeCell ref="CI26:CM26"/>
    <mergeCell ref="CN26:CR26"/>
    <mergeCell ref="CS26:CW26"/>
    <mergeCell ref="CX26:DB26"/>
    <mergeCell ref="BO23:BS23"/>
    <mergeCell ref="BT23:BX23"/>
    <mergeCell ref="BY23:CC23"/>
    <mergeCell ref="CD23:CH23"/>
    <mergeCell ref="CI23:CM23"/>
    <mergeCell ref="CX24:DB24"/>
    <mergeCell ref="BT24:BX24"/>
    <mergeCell ref="BY24:CC24"/>
    <mergeCell ref="CD24:CH24"/>
    <mergeCell ref="CI24:CM24"/>
    <mergeCell ref="CN24:CR24"/>
    <mergeCell ref="CS24:CW24"/>
    <mergeCell ref="CN23:CR23"/>
    <mergeCell ref="CS23:CW23"/>
    <mergeCell ref="CX23:DB23"/>
    <mergeCell ref="BO24:BS24"/>
    <mergeCell ref="H26:I26"/>
    <mergeCell ref="J26:K26"/>
    <mergeCell ref="L26:M26"/>
    <mergeCell ref="N26:O26"/>
    <mergeCell ref="P26:Q26"/>
    <mergeCell ref="AD25:AE25"/>
    <mergeCell ref="R25:S25"/>
    <mergeCell ref="T25:U25"/>
    <mergeCell ref="V25:W25"/>
    <mergeCell ref="X25:Y25"/>
    <mergeCell ref="Z25:AA25"/>
    <mergeCell ref="R26:S26"/>
    <mergeCell ref="T26:U26"/>
    <mergeCell ref="V26:W26"/>
    <mergeCell ref="X26:Y26"/>
    <mergeCell ref="Z26:AA26"/>
    <mergeCell ref="AB26:AC26"/>
    <mergeCell ref="AB25:AC25"/>
    <mergeCell ref="AD26:AE26"/>
    <mergeCell ref="H25:I25"/>
    <mergeCell ref="J25:K25"/>
    <mergeCell ref="L25:M25"/>
    <mergeCell ref="N25:O25"/>
    <mergeCell ref="P25:Q25"/>
    <mergeCell ref="P24:Q24"/>
    <mergeCell ref="R23:S23"/>
    <mergeCell ref="T23:U23"/>
    <mergeCell ref="V23:W23"/>
    <mergeCell ref="X23:Y23"/>
    <mergeCell ref="BY22:CC22"/>
    <mergeCell ref="R24:S24"/>
    <mergeCell ref="T24:U24"/>
    <mergeCell ref="V24:W24"/>
    <mergeCell ref="X24:Y24"/>
    <mergeCell ref="Z24:AA24"/>
    <mergeCell ref="AB24:AC24"/>
    <mergeCell ref="Z23:AA23"/>
    <mergeCell ref="AU23:AY23"/>
    <mergeCell ref="P23:Q23"/>
    <mergeCell ref="P22:Q22"/>
    <mergeCell ref="R22:S22"/>
    <mergeCell ref="T22:U22"/>
    <mergeCell ref="V22:W22"/>
    <mergeCell ref="X22:Y22"/>
    <mergeCell ref="AP22:AT22"/>
    <mergeCell ref="AP23:AT23"/>
    <mergeCell ref="AZ23:BD23"/>
    <mergeCell ref="BE23:BI23"/>
    <mergeCell ref="AP24:AT24"/>
    <mergeCell ref="AP15:AT15"/>
    <mergeCell ref="AD14:AE14"/>
    <mergeCell ref="AB19:AC19"/>
    <mergeCell ref="AB16:AC16"/>
    <mergeCell ref="AZ16:BD16"/>
    <mergeCell ref="BE16:BI16"/>
    <mergeCell ref="BE14:BI14"/>
    <mergeCell ref="AP17:AT17"/>
    <mergeCell ref="AD18:AE18"/>
    <mergeCell ref="AD15:AE15"/>
    <mergeCell ref="AD16:AE16"/>
    <mergeCell ref="AD24:AE24"/>
    <mergeCell ref="AU22:AY22"/>
    <mergeCell ref="AU17:AY17"/>
    <mergeCell ref="AZ17:BD17"/>
    <mergeCell ref="AP16:AT16"/>
    <mergeCell ref="AD17:AE17"/>
    <mergeCell ref="AD22:AE22"/>
    <mergeCell ref="AD23:AE23"/>
    <mergeCell ref="AU20:AY20"/>
    <mergeCell ref="AZ20:BD20"/>
    <mergeCell ref="T21:U21"/>
    <mergeCell ref="BJ13:BN13"/>
    <mergeCell ref="AL13:AO13"/>
    <mergeCell ref="BE12:BI12"/>
    <mergeCell ref="BJ12:BN12"/>
    <mergeCell ref="AB23:AC23"/>
    <mergeCell ref="AL15:AO15"/>
    <mergeCell ref="BJ23:BN23"/>
    <mergeCell ref="Z19:AA19"/>
    <mergeCell ref="AB15:AC15"/>
    <mergeCell ref="X12:Y12"/>
    <mergeCell ref="Z12:AA12"/>
    <mergeCell ref="X14:Y14"/>
    <mergeCell ref="CX22:DB22"/>
    <mergeCell ref="CS22:CW22"/>
    <mergeCell ref="AZ22:BD22"/>
    <mergeCell ref="BE22:BI22"/>
    <mergeCell ref="BJ22:BN22"/>
    <mergeCell ref="CS20:CW20"/>
    <mergeCell ref="BT22:BX22"/>
    <mergeCell ref="CS21:CW21"/>
    <mergeCell ref="AU21:AY21"/>
    <mergeCell ref="AZ21:BD21"/>
    <mergeCell ref="BE21:BI21"/>
    <mergeCell ref="BJ21:BN21"/>
    <mergeCell ref="BO21:BS21"/>
    <mergeCell ref="BT21:BX21"/>
    <mergeCell ref="CI21:CM21"/>
    <mergeCell ref="CN22:CR22"/>
    <mergeCell ref="BY21:CC21"/>
    <mergeCell ref="CD21:CH21"/>
    <mergeCell ref="CN21:CR21"/>
    <mergeCell ref="CD22:CH22"/>
    <mergeCell ref="CI22:CM22"/>
    <mergeCell ref="BE20:BI20"/>
    <mergeCell ref="BJ20:BN20"/>
    <mergeCell ref="BO20:BS20"/>
    <mergeCell ref="P19:Q19"/>
    <mergeCell ref="R19:S19"/>
    <mergeCell ref="T19:U19"/>
    <mergeCell ref="V19:W19"/>
    <mergeCell ref="X19:Y19"/>
    <mergeCell ref="BO22:BS22"/>
    <mergeCell ref="CI20:CM20"/>
    <mergeCell ref="CN20:CR20"/>
    <mergeCell ref="AD19:AE19"/>
    <mergeCell ref="P21:Q21"/>
    <mergeCell ref="Z22:AA22"/>
    <mergeCell ref="AD20:AE20"/>
    <mergeCell ref="R20:S20"/>
    <mergeCell ref="T20:U20"/>
    <mergeCell ref="V20:W20"/>
    <mergeCell ref="X20:Y20"/>
    <mergeCell ref="Z20:AA20"/>
    <mergeCell ref="AB20:AC20"/>
    <mergeCell ref="P20:Q20"/>
    <mergeCell ref="BT20:BX20"/>
    <mergeCell ref="BY20:CC20"/>
    <mergeCell ref="AD21:AE21"/>
    <mergeCell ref="AP20:AT20"/>
    <mergeCell ref="R21:S21"/>
    <mergeCell ref="P15:Q15"/>
    <mergeCell ref="R15:S15"/>
    <mergeCell ref="T15:U15"/>
    <mergeCell ref="V15:W15"/>
    <mergeCell ref="X15:Y15"/>
    <mergeCell ref="Z15:AA15"/>
    <mergeCell ref="R16:S16"/>
    <mergeCell ref="T16:U16"/>
    <mergeCell ref="V16:W16"/>
    <mergeCell ref="X16:Y16"/>
    <mergeCell ref="Z16:AA16"/>
    <mergeCell ref="D24:G24"/>
    <mergeCell ref="H20:I20"/>
    <mergeCell ref="J20:K20"/>
    <mergeCell ref="L20:M20"/>
    <mergeCell ref="N20:O20"/>
    <mergeCell ref="H21:I21"/>
    <mergeCell ref="J21:K21"/>
    <mergeCell ref="L21:M21"/>
    <mergeCell ref="N21:O21"/>
    <mergeCell ref="H23:I23"/>
    <mergeCell ref="J23:K23"/>
    <mergeCell ref="L23:M23"/>
    <mergeCell ref="N23:O23"/>
    <mergeCell ref="H24:I24"/>
    <mergeCell ref="J24:K24"/>
    <mergeCell ref="L24:M24"/>
    <mergeCell ref="N24:O24"/>
    <mergeCell ref="D21:G21"/>
    <mergeCell ref="D22:G22"/>
    <mergeCell ref="H22:I22"/>
    <mergeCell ref="J22:K22"/>
    <mergeCell ref="L22:M22"/>
    <mergeCell ref="N22:O22"/>
    <mergeCell ref="CI15:CM15"/>
    <mergeCell ref="CX15:DB15"/>
    <mergeCell ref="H17:I17"/>
    <mergeCell ref="J17:K17"/>
    <mergeCell ref="L17:M17"/>
    <mergeCell ref="N17:O17"/>
    <mergeCell ref="P17:Q17"/>
    <mergeCell ref="BE15:BI15"/>
    <mergeCell ref="BJ15:BN15"/>
    <mergeCell ref="BO15:BS15"/>
    <mergeCell ref="BT15:BX15"/>
    <mergeCell ref="BY15:CC15"/>
    <mergeCell ref="CD15:CH15"/>
    <mergeCell ref="CI16:CM16"/>
    <mergeCell ref="CN16:CR16"/>
    <mergeCell ref="CS16:CW16"/>
    <mergeCell ref="CX16:DB16"/>
    <mergeCell ref="AU16:AY16"/>
    <mergeCell ref="N16:O16"/>
    <mergeCell ref="BJ16:BN16"/>
    <mergeCell ref="BO16:BS16"/>
    <mergeCell ref="BT16:BX16"/>
    <mergeCell ref="J16:K16"/>
    <mergeCell ref="L16:M16"/>
    <mergeCell ref="BY16:CC16"/>
    <mergeCell ref="CD16:CH16"/>
    <mergeCell ref="AJ12:AJ15"/>
    <mergeCell ref="CX14:DB14"/>
    <mergeCell ref="CI14:CM14"/>
    <mergeCell ref="CN14:CR14"/>
    <mergeCell ref="CS14:CW14"/>
    <mergeCell ref="Z14:AA14"/>
    <mergeCell ref="AB14:AC14"/>
    <mergeCell ref="CN15:CR15"/>
    <mergeCell ref="CS15:CW15"/>
    <mergeCell ref="CS12:CW12"/>
    <mergeCell ref="CX12:DB12"/>
    <mergeCell ref="BY12:CC12"/>
    <mergeCell ref="CD12:CH12"/>
    <mergeCell ref="CN13:CR13"/>
    <mergeCell ref="CS13:CW13"/>
    <mergeCell ref="CX13:DB13"/>
    <mergeCell ref="CI13:CM13"/>
    <mergeCell ref="BY13:CC13"/>
    <mergeCell ref="CD13:CH13"/>
    <mergeCell ref="BJ14:BN14"/>
    <mergeCell ref="BO14:BS14"/>
    <mergeCell ref="CN12:CR12"/>
    <mergeCell ref="BT14:BX14"/>
    <mergeCell ref="H13:I13"/>
    <mergeCell ref="J13:K13"/>
    <mergeCell ref="L13:M13"/>
    <mergeCell ref="N13:O13"/>
    <mergeCell ref="P13:Q13"/>
    <mergeCell ref="R13:S13"/>
    <mergeCell ref="T13:U13"/>
    <mergeCell ref="AL14:AO14"/>
    <mergeCell ref="H14:I14"/>
    <mergeCell ref="J14:K14"/>
    <mergeCell ref="L14:M14"/>
    <mergeCell ref="N14:O14"/>
    <mergeCell ref="P14:Q14"/>
    <mergeCell ref="AU13:AY13"/>
    <mergeCell ref="AZ13:BD13"/>
    <mergeCell ref="AK12:AK13"/>
    <mergeCell ref="AL12:AO12"/>
    <mergeCell ref="AP14:AT14"/>
    <mergeCell ref="AU14:AY14"/>
    <mergeCell ref="AZ14:BD14"/>
    <mergeCell ref="BY14:CC14"/>
    <mergeCell ref="CD14:CH14"/>
    <mergeCell ref="AP13:AT13"/>
    <mergeCell ref="CI12:CM12"/>
    <mergeCell ref="BO13:BS13"/>
    <mergeCell ref="BT13:BX13"/>
    <mergeCell ref="L12:M12"/>
    <mergeCell ref="N12:O12"/>
    <mergeCell ref="P12:Q12"/>
    <mergeCell ref="R12:S12"/>
    <mergeCell ref="T12:U12"/>
    <mergeCell ref="V12:W12"/>
    <mergeCell ref="AB12:AC12"/>
    <mergeCell ref="AD12:AE12"/>
    <mergeCell ref="BO12:BS12"/>
    <mergeCell ref="BT12:BX12"/>
    <mergeCell ref="V13:W13"/>
    <mergeCell ref="X13:Y13"/>
    <mergeCell ref="R14:S14"/>
    <mergeCell ref="T14:U14"/>
    <mergeCell ref="V14:W14"/>
    <mergeCell ref="Z13:AA13"/>
    <mergeCell ref="AB13:AC13"/>
    <mergeCell ref="AD13:AE13"/>
    <mergeCell ref="CN11:CR11"/>
    <mergeCell ref="CS11:CW11"/>
    <mergeCell ref="CX11:DB11"/>
    <mergeCell ref="H12:I12"/>
    <mergeCell ref="J12:K12"/>
    <mergeCell ref="AZ11:BD11"/>
    <mergeCell ref="BE11:BI11"/>
    <mergeCell ref="BJ11:BN11"/>
    <mergeCell ref="BO11:BS11"/>
    <mergeCell ref="BT11:BX11"/>
    <mergeCell ref="BY11:CC11"/>
    <mergeCell ref="AB11:AC11"/>
    <mergeCell ref="AD11:AE11"/>
    <mergeCell ref="AP11:AT11"/>
    <mergeCell ref="AU11:AY11"/>
    <mergeCell ref="P11:Q11"/>
    <mergeCell ref="R11:S11"/>
    <mergeCell ref="T11:U11"/>
    <mergeCell ref="AP12:AT12"/>
    <mergeCell ref="AU12:AY12"/>
    <mergeCell ref="AZ12:BD12"/>
    <mergeCell ref="CD11:CH11"/>
    <mergeCell ref="CI11:CM11"/>
    <mergeCell ref="H11:I11"/>
    <mergeCell ref="J11:K11"/>
    <mergeCell ref="L11:M11"/>
    <mergeCell ref="N11:O11"/>
    <mergeCell ref="V11:W11"/>
    <mergeCell ref="BE7:BE8"/>
    <mergeCell ref="BF7:BI7"/>
    <mergeCell ref="BJ7:BM7"/>
    <mergeCell ref="BN7:BQ7"/>
    <mergeCell ref="BR7:BU7"/>
    <mergeCell ref="X11:Y11"/>
    <mergeCell ref="Z11:AA11"/>
    <mergeCell ref="AQ7:AT7"/>
    <mergeCell ref="AI8:AL8"/>
    <mergeCell ref="AM8:AP8"/>
    <mergeCell ref="AQ8:AT8"/>
    <mergeCell ref="BV7:BY7"/>
    <mergeCell ref="BZ7:CC7"/>
    <mergeCell ref="CD7:CG7"/>
    <mergeCell ref="CH7:CK7"/>
    <mergeCell ref="BF8:BI8"/>
    <mergeCell ref="BJ8:BM8"/>
    <mergeCell ref="BN8:BQ8"/>
    <mergeCell ref="BR8:BU8"/>
    <mergeCell ref="BV8:BY8"/>
    <mergeCell ref="BZ8:CC8"/>
    <mergeCell ref="CD8:CG8"/>
    <mergeCell ref="CH8:CK8"/>
    <mergeCell ref="G4:J4"/>
    <mergeCell ref="K4:N4"/>
    <mergeCell ref="O4:R4"/>
    <mergeCell ref="S4:V4"/>
    <mergeCell ref="W4:Z4"/>
    <mergeCell ref="O5:R5"/>
    <mergeCell ref="S5:V5"/>
    <mergeCell ref="W5:Z5"/>
    <mergeCell ref="W8:Z8"/>
    <mergeCell ref="W6:Z6"/>
    <mergeCell ref="AA6:AD6"/>
    <mergeCell ref="AE6:AH6"/>
    <mergeCell ref="AA8:AD8"/>
    <mergeCell ref="AE8:AH8"/>
    <mergeCell ref="W7:Z7"/>
    <mergeCell ref="AA7:AD7"/>
    <mergeCell ref="AE7:AH7"/>
    <mergeCell ref="AY7:BB7"/>
    <mergeCell ref="C8:F8"/>
    <mergeCell ref="G7:J7"/>
    <mergeCell ref="K7:N7"/>
    <mergeCell ref="O7:R7"/>
    <mergeCell ref="S7:V7"/>
    <mergeCell ref="G8:J8"/>
    <mergeCell ref="C6:F6"/>
    <mergeCell ref="G6:J6"/>
    <mergeCell ref="K6:N6"/>
    <mergeCell ref="O6:R6"/>
    <mergeCell ref="K8:N8"/>
    <mergeCell ref="O8:R8"/>
    <mergeCell ref="S8:V8"/>
    <mergeCell ref="S6:V6"/>
    <mergeCell ref="AY8:BB8"/>
    <mergeCell ref="AY5:BB5"/>
    <mergeCell ref="A4:F4"/>
    <mergeCell ref="AI6:AL6"/>
    <mergeCell ref="AA5:AD5"/>
    <mergeCell ref="AE5:AH5"/>
    <mergeCell ref="AI5:AL5"/>
    <mergeCell ref="AM5:AP5"/>
    <mergeCell ref="AY4:BB4"/>
    <mergeCell ref="AA4:AD4"/>
    <mergeCell ref="AE4:AH4"/>
    <mergeCell ref="AI4:AL4"/>
    <mergeCell ref="AM4:AP4"/>
    <mergeCell ref="AQ4:AT4"/>
    <mergeCell ref="AU4:AX4"/>
    <mergeCell ref="AQ5:AT5"/>
    <mergeCell ref="A5:A8"/>
    <mergeCell ref="B5:B6"/>
    <mergeCell ref="C5:F5"/>
    <mergeCell ref="G5:J5"/>
    <mergeCell ref="K5:N5"/>
    <mergeCell ref="AI7:AL7"/>
    <mergeCell ref="AM7:AP7"/>
    <mergeCell ref="B7:B8"/>
    <mergeCell ref="C7:F7"/>
    <mergeCell ref="P18:Q18"/>
    <mergeCell ref="AB18:AC18"/>
    <mergeCell ref="R17:S17"/>
    <mergeCell ref="T17:U17"/>
    <mergeCell ref="V17:W17"/>
    <mergeCell ref="X17:Y17"/>
    <mergeCell ref="Z17:AA17"/>
    <mergeCell ref="AB17:AC17"/>
    <mergeCell ref="R18:S18"/>
    <mergeCell ref="T18:U18"/>
    <mergeCell ref="V18:W18"/>
    <mergeCell ref="X18:Y18"/>
    <mergeCell ref="Z18:AA18"/>
    <mergeCell ref="CX17:DB17"/>
    <mergeCell ref="BE17:BI17"/>
    <mergeCell ref="BJ17:BN17"/>
    <mergeCell ref="BO17:BS17"/>
    <mergeCell ref="BT17:BX17"/>
    <mergeCell ref="BY17:CC17"/>
    <mergeCell ref="CD17:CH17"/>
    <mergeCell ref="CI17:CM17"/>
    <mergeCell ref="CN17:CR17"/>
    <mergeCell ref="CS17:CW17"/>
    <mergeCell ref="D19:G19"/>
    <mergeCell ref="D20:G20"/>
    <mergeCell ref="C18:G18"/>
    <mergeCell ref="H19:I19"/>
    <mergeCell ref="J19:K19"/>
    <mergeCell ref="L19:M19"/>
    <mergeCell ref="N19:O19"/>
    <mergeCell ref="H16:I16"/>
    <mergeCell ref="H15:I15"/>
    <mergeCell ref="J15:K15"/>
    <mergeCell ref="H18:I18"/>
    <mergeCell ref="J18:K18"/>
    <mergeCell ref="L18:M18"/>
    <mergeCell ref="N18:O18"/>
    <mergeCell ref="BD4:BI4"/>
    <mergeCell ref="AJ16:AO16"/>
    <mergeCell ref="AJ11:AO11"/>
    <mergeCell ref="AJ17:AO17"/>
    <mergeCell ref="AJ20:AO20"/>
    <mergeCell ref="AJ21:AJ24"/>
    <mergeCell ref="AK21:AK22"/>
    <mergeCell ref="AL21:AO21"/>
    <mergeCell ref="AL22:AO22"/>
    <mergeCell ref="AK23:AK24"/>
    <mergeCell ref="AL23:AO23"/>
    <mergeCell ref="AL24:AO24"/>
    <mergeCell ref="AQ6:AT6"/>
    <mergeCell ref="AU5:AX5"/>
    <mergeCell ref="AU8:AX8"/>
    <mergeCell ref="AU7:AX7"/>
    <mergeCell ref="AU6:AX6"/>
    <mergeCell ref="AU15:AY15"/>
    <mergeCell ref="AZ15:BD15"/>
    <mergeCell ref="AK14:AK15"/>
    <mergeCell ref="BE13:BI13"/>
    <mergeCell ref="AP21:AT21"/>
    <mergeCell ref="AY6:BB6"/>
    <mergeCell ref="AM6:AP6"/>
    <mergeCell ref="CS30:CW30"/>
    <mergeCell ref="B11:G11"/>
    <mergeCell ref="B12:B18"/>
    <mergeCell ref="B19:B25"/>
    <mergeCell ref="C25:G25"/>
    <mergeCell ref="C19:C21"/>
    <mergeCell ref="C22:C24"/>
    <mergeCell ref="C12:C14"/>
    <mergeCell ref="C15:C17"/>
    <mergeCell ref="D12:G12"/>
    <mergeCell ref="D13:G13"/>
    <mergeCell ref="D23:G23"/>
    <mergeCell ref="V21:W21"/>
    <mergeCell ref="X21:Y21"/>
    <mergeCell ref="AB22:AC22"/>
    <mergeCell ref="Z21:AA21"/>
    <mergeCell ref="AB21:AC21"/>
    <mergeCell ref="P16:Q16"/>
    <mergeCell ref="L15:M15"/>
    <mergeCell ref="N15:O15"/>
    <mergeCell ref="D14:G14"/>
    <mergeCell ref="D15:G15"/>
    <mergeCell ref="D16:G16"/>
    <mergeCell ref="D17:G17"/>
  </mergeCells>
  <phoneticPr fontId="3"/>
  <pageMargins left="0.2" right="0.2" top="0.51" bottom="0.27559055118110237" header="0.34" footer="0.19685039370078741"/>
  <pageSetup paperSize="9" scale="46"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CZ56"/>
  <sheetViews>
    <sheetView view="pageBreakPreview" zoomScale="118" zoomScaleNormal="100" zoomScaleSheetLayoutView="118" workbookViewId="0">
      <pane xSplit="3" ySplit="8" topLeftCell="AG45" activePane="bottomRight" state="frozen"/>
      <selection activeCell="AP37" sqref="AP37:CW37"/>
      <selection pane="topRight" activeCell="AP37" sqref="AP37:CW37"/>
      <selection pane="bottomLeft" activeCell="AP37" sqref="AP37:CW37"/>
      <selection pane="bottomRight" activeCell="AQ5" sqref="AQ5"/>
    </sheetView>
  </sheetViews>
  <sheetFormatPr defaultColWidth="9" defaultRowHeight="13.5"/>
  <cols>
    <col min="1" max="2" width="4.25" style="9" customWidth="1"/>
    <col min="3" max="3" width="11.625" style="9" bestFit="1" customWidth="1"/>
    <col min="4" max="6" width="9.125" style="9" customWidth="1"/>
    <col min="7" max="52" width="9.125" style="10" customWidth="1"/>
    <col min="53" max="53" width="10.875" style="10" customWidth="1"/>
    <col min="54" max="55" width="9.125" style="10" customWidth="1"/>
    <col min="56" max="65" width="9.125" style="9" customWidth="1"/>
    <col min="66" max="16384" width="9" style="9"/>
  </cols>
  <sheetData>
    <row r="1" spans="1:60" ht="27" customHeight="1">
      <c r="A1" s="8" t="s">
        <v>125</v>
      </c>
    </row>
    <row r="2" spans="1:60" ht="14.25" thickBot="1"/>
    <row r="3" spans="1:60" ht="13.5" customHeight="1">
      <c r="D3" s="297" t="s">
        <v>30</v>
      </c>
      <c r="E3" s="298"/>
      <c r="F3" s="299"/>
      <c r="G3" s="300" t="s">
        <v>31</v>
      </c>
      <c r="H3" s="302" t="s">
        <v>32</v>
      </c>
      <c r="I3" s="285" t="s">
        <v>63</v>
      </c>
      <c r="J3" s="286"/>
      <c r="K3" s="304" t="s">
        <v>117</v>
      </c>
      <c r="BD3" s="10"/>
    </row>
    <row r="4" spans="1:60" ht="14.25" thickBot="1">
      <c r="D4" s="11"/>
      <c r="E4" s="12" t="s">
        <v>33</v>
      </c>
      <c r="F4" s="12" t="s">
        <v>34</v>
      </c>
      <c r="G4" s="301"/>
      <c r="H4" s="303"/>
      <c r="I4" s="12" t="s">
        <v>64</v>
      </c>
      <c r="J4" s="63" t="s">
        <v>65</v>
      </c>
      <c r="K4" s="305"/>
      <c r="BD4" s="10"/>
    </row>
    <row r="5" spans="1:60" ht="14.25" thickBot="1">
      <c r="D5" s="40">
        <f>SUM(E5:F5)</f>
        <v>19</v>
      </c>
      <c r="E5" s="13">
        <v>0</v>
      </c>
      <c r="F5" s="13">
        <v>19</v>
      </c>
      <c r="G5" s="41">
        <f>SUM(D5:D5)</f>
        <v>19</v>
      </c>
      <c r="H5" s="65">
        <v>15</v>
      </c>
      <c r="I5" s="13">
        <v>2</v>
      </c>
      <c r="J5" s="64">
        <v>1</v>
      </c>
      <c r="K5" s="107">
        <v>9</v>
      </c>
      <c r="R5" s="9"/>
      <c r="AF5" s="14"/>
      <c r="AG5" s="9"/>
      <c r="AK5" s="9"/>
      <c r="AN5" s="9"/>
      <c r="AO5" s="9"/>
      <c r="AP5" s="9"/>
      <c r="AR5" s="9"/>
      <c r="AS5" s="9"/>
      <c r="AV5" s="9"/>
      <c r="AW5" s="9"/>
      <c r="AX5" s="9"/>
      <c r="AY5" s="271"/>
      <c r="AZ5" s="271"/>
      <c r="BA5" s="271"/>
      <c r="BB5" s="15"/>
      <c r="BC5" s="15"/>
      <c r="BD5" s="15"/>
      <c r="BE5" s="16"/>
      <c r="BF5" s="16"/>
      <c r="BG5" s="16"/>
      <c r="BH5" s="16"/>
    </row>
    <row r="6" spans="1:60" ht="18.75" customHeight="1" thickBot="1">
      <c r="AG6" s="9"/>
      <c r="AK6" s="9"/>
      <c r="AN6" s="9"/>
      <c r="AO6" s="9"/>
      <c r="AP6" s="9"/>
      <c r="AR6" s="9"/>
      <c r="AS6" s="9"/>
      <c r="AV6" s="9"/>
      <c r="AW6" s="9"/>
      <c r="AX6" s="9"/>
      <c r="AY6" s="9"/>
      <c r="AZ6" s="9"/>
      <c r="BA6" s="9"/>
      <c r="BB6" s="9"/>
      <c r="BC6" s="17"/>
    </row>
    <row r="7" spans="1:60" ht="67.5" customHeight="1">
      <c r="A7" s="272" t="s">
        <v>35</v>
      </c>
      <c r="B7" s="274" t="s">
        <v>42</v>
      </c>
      <c r="C7" s="276" t="s">
        <v>36</v>
      </c>
      <c r="D7" s="278" t="s">
        <v>37</v>
      </c>
      <c r="E7" s="280" t="s">
        <v>38</v>
      </c>
      <c r="F7" s="280"/>
      <c r="G7" s="282" t="s">
        <v>69</v>
      </c>
      <c r="H7" s="283"/>
      <c r="I7" s="284"/>
      <c r="J7" s="294" t="s">
        <v>56</v>
      </c>
      <c r="K7" s="295"/>
      <c r="L7" s="296"/>
      <c r="M7" s="294" t="s">
        <v>43</v>
      </c>
      <c r="N7" s="295"/>
      <c r="O7" s="296"/>
      <c r="P7" s="294" t="s">
        <v>44</v>
      </c>
      <c r="Q7" s="295"/>
      <c r="R7" s="296"/>
      <c r="S7" s="274" t="s">
        <v>45</v>
      </c>
      <c r="T7" s="274" t="s">
        <v>46</v>
      </c>
      <c r="U7" s="274" t="s">
        <v>54</v>
      </c>
      <c r="V7" s="294" t="s">
        <v>55</v>
      </c>
      <c r="W7" s="296"/>
      <c r="X7" s="282" t="s">
        <v>70</v>
      </c>
      <c r="Y7" s="283"/>
      <c r="Z7" s="284"/>
      <c r="AA7" s="291" t="s">
        <v>66</v>
      </c>
      <c r="AB7" s="292"/>
      <c r="AC7" s="293"/>
      <c r="AD7" s="291" t="s">
        <v>73</v>
      </c>
      <c r="AE7" s="293"/>
      <c r="AF7" s="280" t="s">
        <v>39</v>
      </c>
      <c r="AG7" s="294" t="s">
        <v>40</v>
      </c>
      <c r="AH7" s="296"/>
      <c r="AI7" s="282" t="s">
        <v>48</v>
      </c>
      <c r="AJ7" s="283"/>
      <c r="AK7" s="284"/>
      <c r="AL7" s="294" t="s">
        <v>41</v>
      </c>
      <c r="AM7" s="296"/>
      <c r="AN7" s="274" t="s">
        <v>47</v>
      </c>
      <c r="AO7" s="276" t="s">
        <v>50</v>
      </c>
      <c r="AP7" s="306" t="s">
        <v>58</v>
      </c>
      <c r="AQ7" s="9"/>
      <c r="AR7" s="276" t="s">
        <v>61</v>
      </c>
      <c r="AS7" s="9"/>
      <c r="AT7" s="9"/>
      <c r="AU7" s="9"/>
      <c r="AV7" s="9"/>
      <c r="AW7" s="9"/>
      <c r="AX7" s="9"/>
      <c r="AY7" s="9"/>
      <c r="AZ7" s="9"/>
      <c r="BA7" s="9"/>
      <c r="BB7" s="9"/>
      <c r="BC7" s="9"/>
    </row>
    <row r="8" spans="1:60" ht="21.75" customHeight="1" thickBot="1">
      <c r="A8" s="273"/>
      <c r="B8" s="275"/>
      <c r="C8" s="277"/>
      <c r="D8" s="279"/>
      <c r="E8" s="281"/>
      <c r="F8" s="281"/>
      <c r="G8" s="18"/>
      <c r="H8" s="19"/>
      <c r="I8" s="20" t="s">
        <v>49</v>
      </c>
      <c r="J8" s="18"/>
      <c r="K8" s="19"/>
      <c r="L8" s="20" t="s">
        <v>49</v>
      </c>
      <c r="M8" s="18"/>
      <c r="N8" s="19"/>
      <c r="O8" s="20" t="s">
        <v>49</v>
      </c>
      <c r="P8" s="18"/>
      <c r="Q8" s="19"/>
      <c r="R8" s="20" t="s">
        <v>49</v>
      </c>
      <c r="S8" s="275"/>
      <c r="T8" s="275"/>
      <c r="U8" s="275"/>
      <c r="V8" s="21"/>
      <c r="W8" s="20" t="s">
        <v>52</v>
      </c>
      <c r="X8" s="104"/>
      <c r="Y8" s="105" t="s">
        <v>52</v>
      </c>
      <c r="Z8" s="106" t="s">
        <v>57</v>
      </c>
      <c r="AA8" s="66" t="s">
        <v>67</v>
      </c>
      <c r="AB8" s="66" t="s">
        <v>68</v>
      </c>
      <c r="AC8" s="66" t="s">
        <v>51</v>
      </c>
      <c r="AD8" s="66"/>
      <c r="AE8" s="66" t="s">
        <v>51</v>
      </c>
      <c r="AF8" s="281"/>
      <c r="AG8" s="22"/>
      <c r="AH8" s="20" t="s">
        <v>51</v>
      </c>
      <c r="AI8" s="18"/>
      <c r="AJ8" s="74"/>
      <c r="AK8" s="20" t="s">
        <v>51</v>
      </c>
      <c r="AL8" s="22"/>
      <c r="AM8" s="20" t="s">
        <v>51</v>
      </c>
      <c r="AN8" s="275"/>
      <c r="AO8" s="277"/>
      <c r="AP8" s="307"/>
      <c r="AQ8" s="9"/>
      <c r="AR8" s="277"/>
      <c r="AS8" s="9"/>
      <c r="AT8" s="9"/>
      <c r="AU8" s="9"/>
      <c r="AV8" s="9"/>
      <c r="AW8" s="9"/>
      <c r="AX8" s="9"/>
      <c r="AY8" s="9"/>
      <c r="AZ8" s="9"/>
      <c r="BA8" s="9"/>
      <c r="BB8" s="9"/>
      <c r="BC8" s="9"/>
    </row>
    <row r="9" spans="1:60" ht="14.25" customHeight="1">
      <c r="A9" s="272">
        <v>4</v>
      </c>
      <c r="B9" s="280" t="s">
        <v>14</v>
      </c>
      <c r="C9" s="23" t="s">
        <v>15</v>
      </c>
      <c r="D9" s="24">
        <v>171230</v>
      </c>
      <c r="E9" s="24">
        <v>1600</v>
      </c>
      <c r="F9" s="42">
        <f>E9*$H$5</f>
        <v>24000</v>
      </c>
      <c r="G9" s="25">
        <v>24180</v>
      </c>
      <c r="H9" s="25">
        <v>240</v>
      </c>
      <c r="I9" s="52">
        <f>-(G9+H9*$H$5)</f>
        <v>-27780</v>
      </c>
      <c r="J9" s="26">
        <v>0</v>
      </c>
      <c r="K9" s="26">
        <v>0</v>
      </c>
      <c r="L9" s="56">
        <f>J9+K9*$H$5</f>
        <v>0</v>
      </c>
      <c r="M9" s="25">
        <v>0</v>
      </c>
      <c r="N9" s="25">
        <v>0</v>
      </c>
      <c r="O9" s="52">
        <f>ROUNDDOWN((M9+N9*$H$5)/計算表!$H$26,-1)</f>
        <v>0</v>
      </c>
      <c r="P9" s="25">
        <v>0</v>
      </c>
      <c r="Q9" s="25">
        <v>0</v>
      </c>
      <c r="R9" s="52">
        <f>P9+Q9*$H$5</f>
        <v>0</v>
      </c>
      <c r="S9" s="27">
        <v>0</v>
      </c>
      <c r="T9" s="27">
        <v>15700</v>
      </c>
      <c r="U9" s="27">
        <v>0</v>
      </c>
      <c r="V9" s="28">
        <v>1</v>
      </c>
      <c r="W9" s="52">
        <f>IF(V9=1,0,-ROUNDDOWN(SUM(D9,F9,R9)*V9,-1))</f>
        <v>0</v>
      </c>
      <c r="X9" s="28">
        <v>0.06</v>
      </c>
      <c r="Y9" s="42">
        <f>IF(X9=1,0,-ROUNDDOWN(SUM(D9,F9,R9)*X9,-1))</f>
        <v>-11710</v>
      </c>
      <c r="Z9" s="42">
        <f>IF(X9=1,0,-ROUNDDOWN(SUM(D9,F9,L9,R9)*X9,-1))</f>
        <v>-11710</v>
      </c>
      <c r="AA9" s="39">
        <v>49020</v>
      </c>
      <c r="AB9" s="39">
        <v>6130</v>
      </c>
      <c r="AC9" s="53">
        <f>ROUNDDOWN((AA9*$I$5+AB9*$J$5)/計算表!$H$26,-1)</f>
        <v>5780</v>
      </c>
      <c r="AD9" s="25">
        <v>11030</v>
      </c>
      <c r="AE9" s="52">
        <f>ROUNDDOWN((AD9)*K5/計算表!$H$26,-1)</f>
        <v>5510</v>
      </c>
      <c r="AF9" s="29">
        <v>120</v>
      </c>
      <c r="AG9" s="30"/>
      <c r="AH9" s="30"/>
      <c r="AI9" s="25">
        <v>79950</v>
      </c>
      <c r="AJ9" s="25">
        <v>790</v>
      </c>
      <c r="AK9" s="52">
        <f>ROUNDDOWN((AI9+AJ9*$H$5)/計算表!$H$26,-1)</f>
        <v>5100</v>
      </c>
      <c r="AL9" s="30"/>
      <c r="AM9" s="30"/>
      <c r="AN9" s="31">
        <v>1</v>
      </c>
      <c r="AO9" s="43">
        <f t="shared" ref="AO9:AO12" si="0">IF(AN9=1,SUM(D9,F9,I9,O9,R9,S9,T9,U9,W9,Y9,AC9,AE9,AF9,AH9,AK9,AM9),ROUNDDOWN(SUM(D9,F9,I9,O9,R9,S9,T9,U9,W9,Y9)*AN9,-1)+SUM(AC9,AE9,AF9,AH9,AK9,AM9))</f>
        <v>187950</v>
      </c>
      <c r="AP9" s="76">
        <f t="shared" ref="AP9:AP12" si="1">IF(AN9=1,SUM(D9,F9,I9,L9,O9,R9,S9,T9,U9,W9,Z9,AC9,AE9,AF9,AH9,AK9,AM9),ROUNDDOWN(SUM(D9,F9,I9,L9,O9,R9,S9,T9,U9,W9,Z9)*AN9,-1)+SUM(AC9,AE9,AF9,AH9,AK9,AM9))</f>
        <v>187950</v>
      </c>
      <c r="AQ9" s="9"/>
      <c r="AR9" s="60">
        <f t="shared" ref="AR9:AR56" si="2">IF(AN9=1,SUM(D9,G9,P9,U9,IF(V9=1,0,-ROUNDDOWN(SUM(D9,P9)*V9,-1)),IF(X9=1,0,-ROUNDDOWN(SUM(D9,P9)*X9,-1)),AF9),ROUNDDOWN(SUM(D9,G9,P9,U9,IF(V9=1,0,-ROUNDDOWN(SUM(D9,P9)*V9,-1)),IF(X9=1,0,-ROUNDDOWN(SUM(D9,P9)*X9,-1)))*AN9,-1)+SUM(AF9))</f>
        <v>185260</v>
      </c>
      <c r="AS9" s="9"/>
      <c r="AT9" s="9"/>
      <c r="AU9" s="9"/>
      <c r="AV9" s="9"/>
      <c r="AW9" s="9"/>
      <c r="AX9" s="9"/>
      <c r="AY9" s="9"/>
      <c r="AZ9" s="9"/>
      <c r="BA9" s="9"/>
      <c r="BB9" s="9"/>
      <c r="BC9" s="9"/>
    </row>
    <row r="10" spans="1:60" ht="14.25" customHeight="1">
      <c r="A10" s="287"/>
      <c r="B10" s="289"/>
      <c r="C10" s="32" t="s">
        <v>16</v>
      </c>
      <c r="D10" s="33">
        <v>252840</v>
      </c>
      <c r="E10" s="33">
        <v>2410</v>
      </c>
      <c r="F10" s="50">
        <f>E10*$H$5</f>
        <v>36150</v>
      </c>
      <c r="G10" s="46">
        <f t="shared" ref="G10" si="3">G9</f>
        <v>24180</v>
      </c>
      <c r="H10" s="46">
        <f>H9</f>
        <v>240</v>
      </c>
      <c r="I10" s="46">
        <f>I9</f>
        <v>-27780</v>
      </c>
      <c r="J10" s="34">
        <v>0</v>
      </c>
      <c r="K10" s="34">
        <v>0</v>
      </c>
      <c r="L10" s="46">
        <f>J10+K10*$H$5</f>
        <v>0</v>
      </c>
      <c r="M10" s="46">
        <f t="shared" ref="M10:P10" si="4">M9</f>
        <v>0</v>
      </c>
      <c r="N10" s="46">
        <f t="shared" si="4"/>
        <v>0</v>
      </c>
      <c r="O10" s="46">
        <f>O9</f>
        <v>0</v>
      </c>
      <c r="P10" s="46">
        <f t="shared" si="4"/>
        <v>0</v>
      </c>
      <c r="Q10" s="46">
        <f t="shared" ref="Q10:V10" si="5">Q9</f>
        <v>0</v>
      </c>
      <c r="R10" s="46">
        <f t="shared" si="5"/>
        <v>0</v>
      </c>
      <c r="S10" s="46">
        <f>S9</f>
        <v>0</v>
      </c>
      <c r="T10" s="46">
        <f t="shared" si="5"/>
        <v>15700</v>
      </c>
      <c r="U10" s="46">
        <f>U9</f>
        <v>0</v>
      </c>
      <c r="V10" s="48">
        <f t="shared" si="5"/>
        <v>1</v>
      </c>
      <c r="W10" s="46">
        <f t="shared" ref="W10:W24" si="6">IF(V10=1,0,-ROUNDDOWN(SUM(D10,F10,R10)*V10,-1))</f>
        <v>0</v>
      </c>
      <c r="X10" s="48">
        <f>X9</f>
        <v>0.06</v>
      </c>
      <c r="Y10" s="50">
        <f t="shared" ref="Y10:Y41" si="7">IF(X10=1,0,-ROUNDDOWN(SUM(D10,F10,R10)*X10,-1))</f>
        <v>-17330</v>
      </c>
      <c r="Z10" s="50">
        <f t="shared" ref="Z10:Z24" si="8">IF(X10=1,0,-ROUNDDOWN(SUM(D10,F10,L10,R10)*X10,-1))</f>
        <v>-17330</v>
      </c>
      <c r="AA10" s="46">
        <f t="shared" ref="AA10:AE10" si="9">AA9</f>
        <v>49020</v>
      </c>
      <c r="AB10" s="46">
        <f t="shared" si="9"/>
        <v>6130</v>
      </c>
      <c r="AC10" s="46">
        <f t="shared" si="9"/>
        <v>5780</v>
      </c>
      <c r="AD10" s="46">
        <f t="shared" si="9"/>
        <v>11030</v>
      </c>
      <c r="AE10" s="46">
        <f t="shared" si="9"/>
        <v>5510</v>
      </c>
      <c r="AF10" s="46">
        <f t="shared" ref="AF10:AF56" si="10">$AF$9</f>
        <v>120</v>
      </c>
      <c r="AG10" s="35"/>
      <c r="AH10" s="35"/>
      <c r="AI10" s="46">
        <f t="shared" ref="AI10:AK10" si="11">AI9</f>
        <v>79950</v>
      </c>
      <c r="AJ10" s="46">
        <f t="shared" si="11"/>
        <v>790</v>
      </c>
      <c r="AK10" s="46">
        <f t="shared" si="11"/>
        <v>5100</v>
      </c>
      <c r="AL10" s="35"/>
      <c r="AM10" s="35"/>
      <c r="AN10" s="48">
        <f>AN9</f>
        <v>1</v>
      </c>
      <c r="AO10" s="44">
        <f t="shared" si="0"/>
        <v>276090</v>
      </c>
      <c r="AP10" s="77">
        <f t="shared" si="1"/>
        <v>276090</v>
      </c>
      <c r="AQ10" s="9"/>
      <c r="AR10" s="61">
        <f t="shared" si="2"/>
        <v>261970</v>
      </c>
      <c r="AS10" s="9"/>
      <c r="AT10" s="9"/>
      <c r="AU10" s="9"/>
      <c r="AV10" s="9"/>
      <c r="AW10" s="9"/>
      <c r="AX10" s="9"/>
      <c r="AY10" s="9"/>
      <c r="AZ10" s="9"/>
      <c r="BA10" s="9"/>
      <c r="BB10" s="9"/>
      <c r="BC10" s="9"/>
    </row>
    <row r="11" spans="1:60">
      <c r="A11" s="287"/>
      <c r="B11" s="289" t="s">
        <v>17</v>
      </c>
      <c r="C11" s="32" t="s">
        <v>15</v>
      </c>
      <c r="D11" s="36">
        <v>168200</v>
      </c>
      <c r="E11" s="36">
        <v>1570</v>
      </c>
      <c r="F11" s="54">
        <f>E11*$H$5</f>
        <v>23550</v>
      </c>
      <c r="G11" s="46">
        <f t="shared" ref="G11:V11" si="12">G9</f>
        <v>24180</v>
      </c>
      <c r="H11" s="46">
        <f t="shared" si="12"/>
        <v>240</v>
      </c>
      <c r="I11" s="46">
        <f t="shared" si="12"/>
        <v>-27780</v>
      </c>
      <c r="J11" s="54">
        <f t="shared" si="12"/>
        <v>0</v>
      </c>
      <c r="K11" s="54">
        <f t="shared" si="12"/>
        <v>0</v>
      </c>
      <c r="L11" s="54">
        <f t="shared" si="12"/>
        <v>0</v>
      </c>
      <c r="M11" s="46">
        <f t="shared" si="12"/>
        <v>0</v>
      </c>
      <c r="N11" s="46">
        <f t="shared" si="12"/>
        <v>0</v>
      </c>
      <c r="O11" s="46">
        <f t="shared" si="12"/>
        <v>0</v>
      </c>
      <c r="P11" s="46">
        <f t="shared" si="12"/>
        <v>0</v>
      </c>
      <c r="Q11" s="46">
        <f t="shared" si="12"/>
        <v>0</v>
      </c>
      <c r="R11" s="46">
        <f t="shared" si="12"/>
        <v>0</v>
      </c>
      <c r="S11" s="46">
        <f t="shared" si="12"/>
        <v>0</v>
      </c>
      <c r="T11" s="46">
        <f t="shared" si="12"/>
        <v>15700</v>
      </c>
      <c r="U11" s="46">
        <f t="shared" si="12"/>
        <v>0</v>
      </c>
      <c r="V11" s="48">
        <f t="shared" si="12"/>
        <v>1</v>
      </c>
      <c r="W11" s="46">
        <f t="shared" si="6"/>
        <v>0</v>
      </c>
      <c r="X11" s="48">
        <f>X9</f>
        <v>0.06</v>
      </c>
      <c r="Y11" s="50">
        <f t="shared" si="7"/>
        <v>-11500</v>
      </c>
      <c r="Z11" s="50">
        <f t="shared" si="8"/>
        <v>-11500</v>
      </c>
      <c r="AA11" s="46">
        <f>AA9</f>
        <v>49020</v>
      </c>
      <c r="AB11" s="46">
        <f>AB9</f>
        <v>6130</v>
      </c>
      <c r="AC11" s="46">
        <f>AC9</f>
        <v>5780</v>
      </c>
      <c r="AD11" s="46">
        <f>AD9</f>
        <v>11030</v>
      </c>
      <c r="AE11" s="46">
        <f>AE9</f>
        <v>5510</v>
      </c>
      <c r="AF11" s="46">
        <f t="shared" si="10"/>
        <v>120</v>
      </c>
      <c r="AG11" s="35"/>
      <c r="AH11" s="35"/>
      <c r="AI11" s="46">
        <f t="shared" ref="AI11:AK11" si="13">AI9</f>
        <v>79950</v>
      </c>
      <c r="AJ11" s="46">
        <f t="shared" si="13"/>
        <v>790</v>
      </c>
      <c r="AK11" s="46">
        <f t="shared" si="13"/>
        <v>5100</v>
      </c>
      <c r="AL11" s="35"/>
      <c r="AM11" s="35"/>
      <c r="AN11" s="48">
        <f>AN9</f>
        <v>1</v>
      </c>
      <c r="AO11" s="44">
        <f t="shared" si="0"/>
        <v>184680</v>
      </c>
      <c r="AP11" s="77">
        <f t="shared" si="1"/>
        <v>184680</v>
      </c>
      <c r="AQ11" s="9"/>
      <c r="AR11" s="61">
        <f t="shared" si="2"/>
        <v>182410</v>
      </c>
      <c r="AS11" s="9"/>
      <c r="AT11" s="9"/>
      <c r="AU11" s="9"/>
      <c r="AV11" s="9"/>
      <c r="AW11" s="9"/>
      <c r="AX11" s="9"/>
      <c r="AY11" s="9"/>
      <c r="AZ11" s="9"/>
      <c r="BA11" s="9"/>
      <c r="BB11" s="9"/>
      <c r="BC11" s="9"/>
    </row>
    <row r="12" spans="1:60" ht="14.25" thickBot="1">
      <c r="A12" s="288"/>
      <c r="B12" s="290"/>
      <c r="C12" s="67" t="s">
        <v>16</v>
      </c>
      <c r="D12" s="68">
        <v>249810</v>
      </c>
      <c r="E12" s="68">
        <v>2380</v>
      </c>
      <c r="F12" s="69">
        <f>E12*$H$5</f>
        <v>35700</v>
      </c>
      <c r="G12" s="70">
        <f>G9</f>
        <v>24180</v>
      </c>
      <c r="H12" s="70">
        <f>H9</f>
        <v>240</v>
      </c>
      <c r="I12" s="70">
        <f>I9</f>
        <v>-27780</v>
      </c>
      <c r="J12" s="69">
        <f>J10</f>
        <v>0</v>
      </c>
      <c r="K12" s="69">
        <f>K10</f>
        <v>0</v>
      </c>
      <c r="L12" s="69">
        <f>L10</f>
        <v>0</v>
      </c>
      <c r="M12" s="70">
        <f t="shared" ref="M12:V12" si="14">M9</f>
        <v>0</v>
      </c>
      <c r="N12" s="70">
        <f t="shared" si="14"/>
        <v>0</v>
      </c>
      <c r="O12" s="70">
        <f t="shared" si="14"/>
        <v>0</v>
      </c>
      <c r="P12" s="70">
        <f t="shared" si="14"/>
        <v>0</v>
      </c>
      <c r="Q12" s="70">
        <f t="shared" si="14"/>
        <v>0</v>
      </c>
      <c r="R12" s="70">
        <f t="shared" si="14"/>
        <v>0</v>
      </c>
      <c r="S12" s="70">
        <f t="shared" si="14"/>
        <v>0</v>
      </c>
      <c r="T12" s="70">
        <f t="shared" si="14"/>
        <v>15700</v>
      </c>
      <c r="U12" s="70">
        <f t="shared" si="14"/>
        <v>0</v>
      </c>
      <c r="V12" s="71">
        <f t="shared" si="14"/>
        <v>1</v>
      </c>
      <c r="W12" s="70">
        <f t="shared" si="6"/>
        <v>0</v>
      </c>
      <c r="X12" s="71">
        <f>X9</f>
        <v>0.06</v>
      </c>
      <c r="Y12" s="72">
        <f t="shared" si="7"/>
        <v>-17130</v>
      </c>
      <c r="Z12" s="72">
        <f t="shared" si="8"/>
        <v>-17130</v>
      </c>
      <c r="AA12" s="47">
        <f>AA9</f>
        <v>49020</v>
      </c>
      <c r="AB12" s="47">
        <f>AB9</f>
        <v>6130</v>
      </c>
      <c r="AC12" s="70">
        <f>AC9</f>
        <v>5780</v>
      </c>
      <c r="AD12" s="47">
        <f>AD9</f>
        <v>11030</v>
      </c>
      <c r="AE12" s="47">
        <f>AE9</f>
        <v>5510</v>
      </c>
      <c r="AF12" s="70">
        <f t="shared" si="10"/>
        <v>120</v>
      </c>
      <c r="AG12" s="73"/>
      <c r="AH12" s="73"/>
      <c r="AI12" s="47">
        <f t="shared" ref="AI12:AK12" si="15">AI9</f>
        <v>79950</v>
      </c>
      <c r="AJ12" s="47">
        <f t="shared" si="15"/>
        <v>790</v>
      </c>
      <c r="AK12" s="47">
        <f t="shared" si="15"/>
        <v>5100</v>
      </c>
      <c r="AL12" s="73"/>
      <c r="AM12" s="73"/>
      <c r="AN12" s="71">
        <f>AN9</f>
        <v>1</v>
      </c>
      <c r="AO12" s="45">
        <f t="shared" si="0"/>
        <v>272810</v>
      </c>
      <c r="AP12" s="78">
        <f t="shared" si="1"/>
        <v>272810</v>
      </c>
      <c r="AQ12" s="9"/>
      <c r="AR12" s="61">
        <f t="shared" si="2"/>
        <v>259130</v>
      </c>
      <c r="AS12" s="9"/>
      <c r="AT12" s="9"/>
      <c r="AU12" s="9"/>
      <c r="AV12" s="9"/>
      <c r="AW12" s="9"/>
      <c r="AX12" s="9"/>
      <c r="AY12" s="9"/>
      <c r="AZ12" s="9"/>
      <c r="BA12" s="9"/>
      <c r="BB12" s="9"/>
      <c r="BC12" s="9"/>
    </row>
    <row r="13" spans="1:60" ht="13.5" customHeight="1">
      <c r="A13" s="272">
        <v>5</v>
      </c>
      <c r="B13" s="280" t="s">
        <v>14</v>
      </c>
      <c r="C13" s="23" t="s">
        <v>15</v>
      </c>
      <c r="D13" s="24">
        <v>171230</v>
      </c>
      <c r="E13" s="24">
        <v>1600</v>
      </c>
      <c r="F13" s="42">
        <f t="shared" ref="F13:F24" si="16">E13*$H$5</f>
        <v>24000</v>
      </c>
      <c r="G13" s="25">
        <v>24180</v>
      </c>
      <c r="H13" s="25">
        <v>240</v>
      </c>
      <c r="I13" s="52">
        <f>-(G13+H13*$H$5)</f>
        <v>-27780</v>
      </c>
      <c r="J13" s="26">
        <v>0</v>
      </c>
      <c r="K13" s="26">
        <v>0</v>
      </c>
      <c r="L13" s="56">
        <f>J13+K13*$H$5</f>
        <v>0</v>
      </c>
      <c r="M13" s="25">
        <v>0</v>
      </c>
      <c r="N13" s="25">
        <v>0</v>
      </c>
      <c r="O13" s="52">
        <f>ROUNDDOWN((M13+N13*$H$5)/計算表!$J$26,-1)</f>
        <v>0</v>
      </c>
      <c r="P13" s="25">
        <v>0</v>
      </c>
      <c r="Q13" s="25">
        <v>0</v>
      </c>
      <c r="R13" s="52">
        <f>P13+Q13*$H$5</f>
        <v>0</v>
      </c>
      <c r="S13" s="27">
        <v>0</v>
      </c>
      <c r="T13" s="27">
        <v>15700</v>
      </c>
      <c r="U13" s="27">
        <v>0</v>
      </c>
      <c r="V13" s="28">
        <v>1</v>
      </c>
      <c r="W13" s="52">
        <f t="shared" si="6"/>
        <v>0</v>
      </c>
      <c r="X13" s="28">
        <v>0.06</v>
      </c>
      <c r="Y13" s="42">
        <f t="shared" si="7"/>
        <v>-11710</v>
      </c>
      <c r="Z13" s="42">
        <f t="shared" si="8"/>
        <v>-11710</v>
      </c>
      <c r="AA13" s="39">
        <v>49020</v>
      </c>
      <c r="AB13" s="39">
        <v>6130</v>
      </c>
      <c r="AC13" s="52">
        <f>ROUNDDOWN((AA13*$I$5+AB13*$J$5)/計算表!$J$26,-1)</f>
        <v>5780</v>
      </c>
      <c r="AD13" s="108">
        <f>AD9</f>
        <v>11030</v>
      </c>
      <c r="AE13" s="52">
        <f>ROUNDDOWN((AD13)*K5/計算表!$J$26,-1)</f>
        <v>5510</v>
      </c>
      <c r="AF13" s="52">
        <f t="shared" si="10"/>
        <v>120</v>
      </c>
      <c r="AG13" s="30"/>
      <c r="AH13" s="30"/>
      <c r="AI13" s="25">
        <v>79950</v>
      </c>
      <c r="AJ13" s="25">
        <v>790</v>
      </c>
      <c r="AK13" s="52">
        <f>ROUNDDOWN((AI13+AJ13*$H$5)/計算表!$J$26,-1)</f>
        <v>5100</v>
      </c>
      <c r="AL13" s="30"/>
      <c r="AM13" s="30"/>
      <c r="AN13" s="31">
        <v>1</v>
      </c>
      <c r="AO13" s="43">
        <f t="shared" ref="AO13:AO16" si="17">IF(AN13=1,SUM(D13,F13,I13,O13,R13,S13,T13,U13,W13,Y13,AC13,AE13,AF13,AH13,AK13,AM13),ROUNDDOWN(SUM(D13,F13,I13,O13,R13,S13,T13,U13,W13,Y13)*AN13,-1)+SUM(AC13,AE13,AF13,AH13,AK13,AM13))</f>
        <v>187950</v>
      </c>
      <c r="AP13" s="76">
        <f t="shared" ref="AP13:AP16" si="18">IF(AN13=1,SUM(D13,F13,I13,L13,O13,R13,S13,T13,U13,W13,Z13,AC13,AE13,AF13,AH13,AK13,AM13),ROUNDDOWN(SUM(D13,F13,I13,L13,O13,R13,S13,T13,U13,W13,Z13)*AN13,-1)+SUM(AC13,AE13,AF13,AH13,AK13,AM13))</f>
        <v>187950</v>
      </c>
      <c r="AQ13" s="9"/>
      <c r="AR13" s="60">
        <f t="shared" si="2"/>
        <v>185260</v>
      </c>
      <c r="AS13" s="9"/>
      <c r="AT13" s="9"/>
      <c r="AU13" s="9"/>
      <c r="AV13" s="9"/>
      <c r="AW13" s="9"/>
      <c r="AX13" s="9"/>
      <c r="AY13" s="9"/>
      <c r="AZ13" s="9"/>
      <c r="BA13" s="9"/>
      <c r="BB13" s="9"/>
      <c r="BC13" s="9"/>
    </row>
    <row r="14" spans="1:60">
      <c r="A14" s="287"/>
      <c r="B14" s="289"/>
      <c r="C14" s="32" t="s">
        <v>16</v>
      </c>
      <c r="D14" s="33">
        <v>252840</v>
      </c>
      <c r="E14" s="33">
        <v>2410</v>
      </c>
      <c r="F14" s="50">
        <f t="shared" si="16"/>
        <v>36150</v>
      </c>
      <c r="G14" s="46">
        <f t="shared" ref="G14" si="19">G13</f>
        <v>24180</v>
      </c>
      <c r="H14" s="46">
        <f>H13</f>
        <v>240</v>
      </c>
      <c r="I14" s="46">
        <f>I13</f>
        <v>-27780</v>
      </c>
      <c r="J14" s="34">
        <v>0</v>
      </c>
      <c r="K14" s="34">
        <v>0</v>
      </c>
      <c r="L14" s="46">
        <f>J14+K14*$H$5</f>
        <v>0</v>
      </c>
      <c r="M14" s="46">
        <f t="shared" ref="M14:P14" si="20">M13</f>
        <v>0</v>
      </c>
      <c r="N14" s="46">
        <f t="shared" si="20"/>
        <v>0</v>
      </c>
      <c r="O14" s="46">
        <f t="shared" si="20"/>
        <v>0</v>
      </c>
      <c r="P14" s="46">
        <f t="shared" si="20"/>
        <v>0</v>
      </c>
      <c r="Q14" s="46">
        <f t="shared" ref="Q14:V14" si="21">Q13</f>
        <v>0</v>
      </c>
      <c r="R14" s="46">
        <f t="shared" si="21"/>
        <v>0</v>
      </c>
      <c r="S14" s="46">
        <f t="shared" si="21"/>
        <v>0</v>
      </c>
      <c r="T14" s="46">
        <f t="shared" si="21"/>
        <v>15700</v>
      </c>
      <c r="U14" s="46">
        <f t="shared" si="21"/>
        <v>0</v>
      </c>
      <c r="V14" s="48">
        <f t="shared" si="21"/>
        <v>1</v>
      </c>
      <c r="W14" s="46">
        <f t="shared" si="6"/>
        <v>0</v>
      </c>
      <c r="X14" s="48">
        <f>X13</f>
        <v>0.06</v>
      </c>
      <c r="Y14" s="50">
        <f t="shared" si="7"/>
        <v>-17330</v>
      </c>
      <c r="Z14" s="50">
        <f t="shared" si="8"/>
        <v>-17330</v>
      </c>
      <c r="AA14" s="46">
        <f t="shared" ref="AA14:AB14" si="22">AA13</f>
        <v>49020</v>
      </c>
      <c r="AB14" s="46">
        <f t="shared" si="22"/>
        <v>6130</v>
      </c>
      <c r="AC14" s="46">
        <f>AC13</f>
        <v>5780</v>
      </c>
      <c r="AD14" s="46">
        <f t="shared" ref="AD14:AE14" si="23">AD13</f>
        <v>11030</v>
      </c>
      <c r="AE14" s="46">
        <f t="shared" si="23"/>
        <v>5510</v>
      </c>
      <c r="AF14" s="46">
        <f t="shared" si="10"/>
        <v>120</v>
      </c>
      <c r="AG14" s="35"/>
      <c r="AH14" s="35"/>
      <c r="AI14" s="46">
        <f t="shared" ref="AI14:AK14" si="24">AI13</f>
        <v>79950</v>
      </c>
      <c r="AJ14" s="46">
        <f t="shared" si="24"/>
        <v>790</v>
      </c>
      <c r="AK14" s="46">
        <f t="shared" si="24"/>
        <v>5100</v>
      </c>
      <c r="AL14" s="35"/>
      <c r="AM14" s="35"/>
      <c r="AN14" s="48">
        <f>AN13</f>
        <v>1</v>
      </c>
      <c r="AO14" s="44">
        <f t="shared" si="17"/>
        <v>276090</v>
      </c>
      <c r="AP14" s="77">
        <f t="shared" si="18"/>
        <v>276090</v>
      </c>
      <c r="AQ14" s="9"/>
      <c r="AR14" s="61">
        <f t="shared" si="2"/>
        <v>261970</v>
      </c>
      <c r="AS14" s="9"/>
      <c r="AT14" s="9"/>
      <c r="AU14" s="9"/>
      <c r="AV14" s="9"/>
      <c r="AW14" s="9"/>
      <c r="AX14" s="9"/>
      <c r="AY14" s="9"/>
      <c r="AZ14" s="9"/>
      <c r="BA14" s="9"/>
      <c r="BB14" s="9"/>
      <c r="BC14" s="9"/>
    </row>
    <row r="15" spans="1:60" ht="13.5" customHeight="1">
      <c r="A15" s="287"/>
      <c r="B15" s="289" t="s">
        <v>17</v>
      </c>
      <c r="C15" s="32" t="s">
        <v>15</v>
      </c>
      <c r="D15" s="36">
        <v>168200</v>
      </c>
      <c r="E15" s="36">
        <v>1570</v>
      </c>
      <c r="F15" s="54">
        <f t="shared" si="16"/>
        <v>23550</v>
      </c>
      <c r="G15" s="46">
        <f t="shared" ref="G15:H15" si="25">G13</f>
        <v>24180</v>
      </c>
      <c r="H15" s="46">
        <f t="shared" si="25"/>
        <v>240</v>
      </c>
      <c r="I15" s="46">
        <f t="shared" ref="I15:V15" si="26">I13</f>
        <v>-27780</v>
      </c>
      <c r="J15" s="54">
        <f t="shared" si="26"/>
        <v>0</v>
      </c>
      <c r="K15" s="54">
        <f t="shared" si="26"/>
        <v>0</v>
      </c>
      <c r="L15" s="54">
        <f t="shared" si="26"/>
        <v>0</v>
      </c>
      <c r="M15" s="46">
        <f t="shared" si="26"/>
        <v>0</v>
      </c>
      <c r="N15" s="46">
        <f t="shared" si="26"/>
        <v>0</v>
      </c>
      <c r="O15" s="46">
        <f t="shared" si="26"/>
        <v>0</v>
      </c>
      <c r="P15" s="46">
        <f t="shared" si="26"/>
        <v>0</v>
      </c>
      <c r="Q15" s="46">
        <f t="shared" si="26"/>
        <v>0</v>
      </c>
      <c r="R15" s="46">
        <f t="shared" si="26"/>
        <v>0</v>
      </c>
      <c r="S15" s="46">
        <f t="shared" si="26"/>
        <v>0</v>
      </c>
      <c r="T15" s="46">
        <f t="shared" si="26"/>
        <v>15700</v>
      </c>
      <c r="U15" s="46">
        <f t="shared" si="26"/>
        <v>0</v>
      </c>
      <c r="V15" s="48">
        <f t="shared" si="26"/>
        <v>1</v>
      </c>
      <c r="W15" s="46">
        <f t="shared" si="6"/>
        <v>0</v>
      </c>
      <c r="X15" s="48">
        <f>X13</f>
        <v>0.06</v>
      </c>
      <c r="Y15" s="50">
        <f t="shared" si="7"/>
        <v>-11500</v>
      </c>
      <c r="Z15" s="50">
        <f t="shared" si="8"/>
        <v>-11500</v>
      </c>
      <c r="AA15" s="46">
        <f>AA13</f>
        <v>49020</v>
      </c>
      <c r="AB15" s="46">
        <f>AB13</f>
        <v>6130</v>
      </c>
      <c r="AC15" s="46">
        <f>AC13</f>
        <v>5780</v>
      </c>
      <c r="AD15" s="46">
        <f>AD13</f>
        <v>11030</v>
      </c>
      <c r="AE15" s="46">
        <f>AE13</f>
        <v>5510</v>
      </c>
      <c r="AF15" s="46">
        <f t="shared" si="10"/>
        <v>120</v>
      </c>
      <c r="AG15" s="35"/>
      <c r="AH15" s="35"/>
      <c r="AI15" s="46">
        <f t="shared" ref="AI15:AK15" si="27">AI13</f>
        <v>79950</v>
      </c>
      <c r="AJ15" s="46">
        <f t="shared" si="27"/>
        <v>790</v>
      </c>
      <c r="AK15" s="46">
        <f t="shared" si="27"/>
        <v>5100</v>
      </c>
      <c r="AL15" s="35"/>
      <c r="AM15" s="35"/>
      <c r="AN15" s="48">
        <f>AN13</f>
        <v>1</v>
      </c>
      <c r="AO15" s="44">
        <f t="shared" si="17"/>
        <v>184680</v>
      </c>
      <c r="AP15" s="77">
        <f t="shared" si="18"/>
        <v>184680</v>
      </c>
      <c r="AQ15" s="9"/>
      <c r="AR15" s="61">
        <f t="shared" si="2"/>
        <v>182410</v>
      </c>
      <c r="AS15" s="9"/>
      <c r="AT15" s="9"/>
      <c r="AU15" s="9"/>
      <c r="AV15" s="9"/>
      <c r="AW15" s="9"/>
      <c r="AX15" s="9"/>
      <c r="AY15" s="9"/>
      <c r="AZ15" s="9"/>
      <c r="BA15" s="9"/>
      <c r="BB15" s="9"/>
      <c r="BC15" s="9"/>
    </row>
    <row r="16" spans="1:60" ht="14.25" thickBot="1">
      <c r="A16" s="273"/>
      <c r="B16" s="281"/>
      <c r="C16" s="37" t="s">
        <v>16</v>
      </c>
      <c r="D16" s="68">
        <v>249810</v>
      </c>
      <c r="E16" s="68">
        <v>2380</v>
      </c>
      <c r="F16" s="55">
        <f t="shared" si="16"/>
        <v>35700</v>
      </c>
      <c r="G16" s="70">
        <f>G13</f>
        <v>24180</v>
      </c>
      <c r="H16" s="70">
        <f>H13</f>
        <v>240</v>
      </c>
      <c r="I16" s="47">
        <f>I13</f>
        <v>-27780</v>
      </c>
      <c r="J16" s="55">
        <f>J14</f>
        <v>0</v>
      </c>
      <c r="K16" s="55">
        <f>K14</f>
        <v>0</v>
      </c>
      <c r="L16" s="55">
        <f>L14</f>
        <v>0</v>
      </c>
      <c r="M16" s="47">
        <f t="shared" ref="M16:V16" si="28">M13</f>
        <v>0</v>
      </c>
      <c r="N16" s="47">
        <f t="shared" si="28"/>
        <v>0</v>
      </c>
      <c r="O16" s="47">
        <f t="shared" si="28"/>
        <v>0</v>
      </c>
      <c r="P16" s="47">
        <f t="shared" si="28"/>
        <v>0</v>
      </c>
      <c r="Q16" s="47">
        <f t="shared" si="28"/>
        <v>0</v>
      </c>
      <c r="R16" s="47">
        <f t="shared" si="28"/>
        <v>0</v>
      </c>
      <c r="S16" s="47">
        <f t="shared" si="28"/>
        <v>0</v>
      </c>
      <c r="T16" s="47">
        <f t="shared" si="28"/>
        <v>15700</v>
      </c>
      <c r="U16" s="47">
        <f t="shared" si="28"/>
        <v>0</v>
      </c>
      <c r="V16" s="49">
        <f t="shared" si="28"/>
        <v>1</v>
      </c>
      <c r="W16" s="47">
        <f t="shared" si="6"/>
        <v>0</v>
      </c>
      <c r="X16" s="49">
        <f>X13</f>
        <v>0.06</v>
      </c>
      <c r="Y16" s="51">
        <f t="shared" si="7"/>
        <v>-17130</v>
      </c>
      <c r="Z16" s="51">
        <f t="shared" si="8"/>
        <v>-17130</v>
      </c>
      <c r="AA16" s="47">
        <f>AA13</f>
        <v>49020</v>
      </c>
      <c r="AB16" s="47">
        <f>AB13</f>
        <v>6130</v>
      </c>
      <c r="AC16" s="47">
        <f>AC13</f>
        <v>5780</v>
      </c>
      <c r="AD16" s="47">
        <f>AD13</f>
        <v>11030</v>
      </c>
      <c r="AE16" s="47">
        <f>AE13</f>
        <v>5510</v>
      </c>
      <c r="AF16" s="47">
        <f t="shared" si="10"/>
        <v>120</v>
      </c>
      <c r="AG16" s="38"/>
      <c r="AH16" s="38"/>
      <c r="AI16" s="47">
        <f t="shared" ref="AI16:AK16" si="29">AI13</f>
        <v>79950</v>
      </c>
      <c r="AJ16" s="47">
        <f t="shared" si="29"/>
        <v>790</v>
      </c>
      <c r="AK16" s="47">
        <f t="shared" si="29"/>
        <v>5100</v>
      </c>
      <c r="AL16" s="38"/>
      <c r="AM16" s="38"/>
      <c r="AN16" s="49">
        <f>AN13</f>
        <v>1</v>
      </c>
      <c r="AO16" s="45">
        <f t="shared" si="17"/>
        <v>272810</v>
      </c>
      <c r="AP16" s="78">
        <f t="shared" si="18"/>
        <v>272810</v>
      </c>
      <c r="AQ16" s="9"/>
      <c r="AR16" s="61">
        <f t="shared" si="2"/>
        <v>259130</v>
      </c>
      <c r="AS16" s="9"/>
      <c r="AT16" s="9"/>
      <c r="AU16" s="9"/>
      <c r="AV16" s="9"/>
      <c r="AW16" s="9"/>
      <c r="AX16" s="9"/>
      <c r="AY16" s="9"/>
      <c r="AZ16" s="9"/>
      <c r="BA16" s="9"/>
      <c r="BB16" s="9"/>
      <c r="BC16" s="9"/>
    </row>
    <row r="17" spans="1:55" ht="13.5" customHeight="1">
      <c r="A17" s="272">
        <v>6</v>
      </c>
      <c r="B17" s="280" t="s">
        <v>14</v>
      </c>
      <c r="C17" s="23" t="s">
        <v>15</v>
      </c>
      <c r="D17" s="24">
        <v>171230</v>
      </c>
      <c r="E17" s="24">
        <v>1600</v>
      </c>
      <c r="F17" s="42">
        <f t="shared" si="16"/>
        <v>24000</v>
      </c>
      <c r="G17" s="25">
        <v>24180</v>
      </c>
      <c r="H17" s="25">
        <v>240</v>
      </c>
      <c r="I17" s="52">
        <f>-(G17+H17*$H$5)</f>
        <v>-27780</v>
      </c>
      <c r="J17" s="26">
        <v>0</v>
      </c>
      <c r="K17" s="26">
        <v>0</v>
      </c>
      <c r="L17" s="56">
        <f>J17+K17*$H$5</f>
        <v>0</v>
      </c>
      <c r="M17" s="25">
        <v>0</v>
      </c>
      <c r="N17" s="25">
        <v>0</v>
      </c>
      <c r="O17" s="52">
        <f>ROUNDDOWN((M17+N17*$H$5)/計算表!$L$26,-1)</f>
        <v>0</v>
      </c>
      <c r="P17" s="25">
        <v>0</v>
      </c>
      <c r="Q17" s="25">
        <v>0</v>
      </c>
      <c r="R17" s="52">
        <f>P17+Q17*$H$5</f>
        <v>0</v>
      </c>
      <c r="S17" s="27">
        <v>0</v>
      </c>
      <c r="T17" s="27">
        <v>15700</v>
      </c>
      <c r="U17" s="27">
        <v>0</v>
      </c>
      <c r="V17" s="28">
        <v>1</v>
      </c>
      <c r="W17" s="52">
        <f t="shared" si="6"/>
        <v>0</v>
      </c>
      <c r="X17" s="28">
        <v>0.05</v>
      </c>
      <c r="Y17" s="42">
        <f t="shared" si="7"/>
        <v>-9760</v>
      </c>
      <c r="Z17" s="42">
        <f t="shared" si="8"/>
        <v>-9760</v>
      </c>
      <c r="AA17" s="39">
        <v>49020</v>
      </c>
      <c r="AB17" s="39">
        <v>6130</v>
      </c>
      <c r="AC17" s="52">
        <f>ROUNDDOWN((AA17*$I$5+AB17*$J$5)/計算表!$L$26,-1)</f>
        <v>5780</v>
      </c>
      <c r="AD17" s="108">
        <f>AD9</f>
        <v>11030</v>
      </c>
      <c r="AE17" s="52">
        <f>ROUNDDOWN((AD17)*K5/計算表!$L$26,-1)</f>
        <v>5510</v>
      </c>
      <c r="AF17" s="52">
        <f t="shared" si="10"/>
        <v>120</v>
      </c>
      <c r="AG17" s="30"/>
      <c r="AH17" s="30"/>
      <c r="AI17" s="25">
        <v>79950</v>
      </c>
      <c r="AJ17" s="25">
        <v>790</v>
      </c>
      <c r="AK17" s="52">
        <f>ROUNDDOWN((AI17+AJ17*$H$5)/計算表!$L$26,-1)</f>
        <v>5100</v>
      </c>
      <c r="AL17" s="30"/>
      <c r="AM17" s="30"/>
      <c r="AN17" s="31">
        <v>1</v>
      </c>
      <c r="AO17" s="43">
        <f t="shared" ref="AO17:AO20" si="30">IF(AN17=1,SUM(D17,F17,I17,O17,R17,S17,T17,U17,W17,Y17,AC17,AE17,AF17,AH17,AK17,AM17),ROUNDDOWN(SUM(D17,F17,I17,O17,R17,S17,T17,U17,W17,Y17)*AN17,-1)+SUM(AC17,AE17,AF17,AH17,AK17,AM17))</f>
        <v>189900</v>
      </c>
      <c r="AP17" s="76">
        <f t="shared" ref="AP17:AP20" si="31">IF(AN17=1,SUM(D17,F17,I17,L17,O17,R17,S17,T17,U17,W17,Z17,AC17,AE17,AF17,AH17,AK17,AM17),ROUNDDOWN(SUM(D17,F17,I17,L17,O17,R17,S17,T17,U17,W17,Z17)*AN17,-1)+SUM(AC17,AE17,AF17,AH17,AK17,AM17))</f>
        <v>189900</v>
      </c>
      <c r="AQ17" s="9"/>
      <c r="AR17" s="60">
        <f t="shared" si="2"/>
        <v>186970</v>
      </c>
      <c r="AS17" s="9"/>
      <c r="AT17" s="9"/>
      <c r="AU17" s="9"/>
      <c r="AV17" s="9"/>
      <c r="AW17" s="9"/>
      <c r="AX17" s="9"/>
      <c r="AY17" s="9"/>
      <c r="AZ17" s="9"/>
      <c r="BA17" s="9"/>
      <c r="BB17" s="9"/>
      <c r="BC17" s="9"/>
    </row>
    <row r="18" spans="1:55">
      <c r="A18" s="287"/>
      <c r="B18" s="289"/>
      <c r="C18" s="32" t="s">
        <v>16</v>
      </c>
      <c r="D18" s="33">
        <v>252840</v>
      </c>
      <c r="E18" s="33">
        <v>2410</v>
      </c>
      <c r="F18" s="50">
        <f t="shared" si="16"/>
        <v>36150</v>
      </c>
      <c r="G18" s="46">
        <f t="shared" ref="G18" si="32">G17</f>
        <v>24180</v>
      </c>
      <c r="H18" s="46">
        <f>H17</f>
        <v>240</v>
      </c>
      <c r="I18" s="46">
        <f>I17</f>
        <v>-27780</v>
      </c>
      <c r="J18" s="34">
        <v>0</v>
      </c>
      <c r="K18" s="34">
        <v>0</v>
      </c>
      <c r="L18" s="46">
        <f>J18+K18*$H$5</f>
        <v>0</v>
      </c>
      <c r="M18" s="46">
        <f t="shared" ref="M18:P18" si="33">M17</f>
        <v>0</v>
      </c>
      <c r="N18" s="46">
        <f t="shared" si="33"/>
        <v>0</v>
      </c>
      <c r="O18" s="46">
        <f t="shared" si="33"/>
        <v>0</v>
      </c>
      <c r="P18" s="46">
        <f t="shared" si="33"/>
        <v>0</v>
      </c>
      <c r="Q18" s="46">
        <f t="shared" ref="Q18:V18" si="34">Q17</f>
        <v>0</v>
      </c>
      <c r="R18" s="46">
        <f t="shared" si="34"/>
        <v>0</v>
      </c>
      <c r="S18" s="46">
        <f t="shared" si="34"/>
        <v>0</v>
      </c>
      <c r="T18" s="46">
        <f t="shared" si="34"/>
        <v>15700</v>
      </c>
      <c r="U18" s="46">
        <f t="shared" si="34"/>
        <v>0</v>
      </c>
      <c r="V18" s="48">
        <f t="shared" si="34"/>
        <v>1</v>
      </c>
      <c r="W18" s="46">
        <f t="shared" si="6"/>
        <v>0</v>
      </c>
      <c r="X18" s="48">
        <f>X17</f>
        <v>0.05</v>
      </c>
      <c r="Y18" s="50">
        <f t="shared" si="7"/>
        <v>-14440</v>
      </c>
      <c r="Z18" s="50">
        <f t="shared" si="8"/>
        <v>-14440</v>
      </c>
      <c r="AA18" s="46">
        <f t="shared" ref="AA18:AE18" si="35">AA17</f>
        <v>49020</v>
      </c>
      <c r="AB18" s="46">
        <f t="shared" si="35"/>
        <v>6130</v>
      </c>
      <c r="AC18" s="46">
        <f t="shared" si="35"/>
        <v>5780</v>
      </c>
      <c r="AD18" s="46">
        <f t="shared" si="35"/>
        <v>11030</v>
      </c>
      <c r="AE18" s="46">
        <f t="shared" si="35"/>
        <v>5510</v>
      </c>
      <c r="AF18" s="46">
        <f t="shared" si="10"/>
        <v>120</v>
      </c>
      <c r="AG18" s="35"/>
      <c r="AH18" s="35"/>
      <c r="AI18" s="46">
        <f t="shared" ref="AI18:AK18" si="36">AI17</f>
        <v>79950</v>
      </c>
      <c r="AJ18" s="46">
        <f t="shared" si="36"/>
        <v>790</v>
      </c>
      <c r="AK18" s="46">
        <f t="shared" si="36"/>
        <v>5100</v>
      </c>
      <c r="AL18" s="35"/>
      <c r="AM18" s="35"/>
      <c r="AN18" s="48">
        <f>AN17</f>
        <v>1</v>
      </c>
      <c r="AO18" s="44">
        <f t="shared" si="30"/>
        <v>278980</v>
      </c>
      <c r="AP18" s="77">
        <f t="shared" si="31"/>
        <v>278980</v>
      </c>
      <c r="AQ18" s="9"/>
      <c r="AR18" s="61">
        <f t="shared" si="2"/>
        <v>264500</v>
      </c>
      <c r="AS18" s="9"/>
      <c r="AT18" s="9"/>
      <c r="AU18" s="9"/>
      <c r="AV18" s="9"/>
      <c r="AW18" s="9"/>
      <c r="AX18" s="9"/>
      <c r="AY18" s="9"/>
      <c r="AZ18" s="9"/>
      <c r="BA18" s="9"/>
      <c r="BB18" s="9"/>
      <c r="BC18" s="9"/>
    </row>
    <row r="19" spans="1:55" ht="13.5" customHeight="1">
      <c r="A19" s="287"/>
      <c r="B19" s="289" t="s">
        <v>17</v>
      </c>
      <c r="C19" s="32" t="s">
        <v>15</v>
      </c>
      <c r="D19" s="36">
        <v>168200</v>
      </c>
      <c r="E19" s="36">
        <v>1570</v>
      </c>
      <c r="F19" s="54">
        <f t="shared" si="16"/>
        <v>23550</v>
      </c>
      <c r="G19" s="46">
        <f t="shared" ref="G19:H19" si="37">G17</f>
        <v>24180</v>
      </c>
      <c r="H19" s="46">
        <f t="shared" si="37"/>
        <v>240</v>
      </c>
      <c r="I19" s="46">
        <f t="shared" ref="I19:V19" si="38">I17</f>
        <v>-27780</v>
      </c>
      <c r="J19" s="54">
        <f t="shared" si="38"/>
        <v>0</v>
      </c>
      <c r="K19" s="54">
        <f t="shared" si="38"/>
        <v>0</v>
      </c>
      <c r="L19" s="54">
        <f t="shared" si="38"/>
        <v>0</v>
      </c>
      <c r="M19" s="46">
        <f t="shared" si="38"/>
        <v>0</v>
      </c>
      <c r="N19" s="46">
        <f t="shared" si="38"/>
        <v>0</v>
      </c>
      <c r="O19" s="46">
        <f t="shared" si="38"/>
        <v>0</v>
      </c>
      <c r="P19" s="46">
        <f t="shared" si="38"/>
        <v>0</v>
      </c>
      <c r="Q19" s="46">
        <f t="shared" si="38"/>
        <v>0</v>
      </c>
      <c r="R19" s="46">
        <f t="shared" si="38"/>
        <v>0</v>
      </c>
      <c r="S19" s="46">
        <f t="shared" si="38"/>
        <v>0</v>
      </c>
      <c r="T19" s="46">
        <f t="shared" si="38"/>
        <v>15700</v>
      </c>
      <c r="U19" s="46">
        <f t="shared" si="38"/>
        <v>0</v>
      </c>
      <c r="V19" s="48">
        <f t="shared" si="38"/>
        <v>1</v>
      </c>
      <c r="W19" s="46">
        <f t="shared" si="6"/>
        <v>0</v>
      </c>
      <c r="X19" s="48">
        <f>X17</f>
        <v>0.05</v>
      </c>
      <c r="Y19" s="50">
        <f t="shared" si="7"/>
        <v>-9580</v>
      </c>
      <c r="Z19" s="50">
        <f t="shared" si="8"/>
        <v>-9580</v>
      </c>
      <c r="AA19" s="46">
        <f>AA17</f>
        <v>49020</v>
      </c>
      <c r="AB19" s="46">
        <f>AB17</f>
        <v>6130</v>
      </c>
      <c r="AC19" s="46">
        <f>AC17</f>
        <v>5780</v>
      </c>
      <c r="AD19" s="46">
        <f>AD17</f>
        <v>11030</v>
      </c>
      <c r="AE19" s="46">
        <f>AE17</f>
        <v>5510</v>
      </c>
      <c r="AF19" s="46">
        <f t="shared" si="10"/>
        <v>120</v>
      </c>
      <c r="AG19" s="35"/>
      <c r="AH19" s="35"/>
      <c r="AI19" s="46">
        <f t="shared" ref="AI19:AK19" si="39">AI17</f>
        <v>79950</v>
      </c>
      <c r="AJ19" s="46">
        <f t="shared" si="39"/>
        <v>790</v>
      </c>
      <c r="AK19" s="46">
        <f t="shared" si="39"/>
        <v>5100</v>
      </c>
      <c r="AL19" s="35"/>
      <c r="AM19" s="35"/>
      <c r="AN19" s="48">
        <f>AN17</f>
        <v>1</v>
      </c>
      <c r="AO19" s="44">
        <f t="shared" si="30"/>
        <v>186600</v>
      </c>
      <c r="AP19" s="77">
        <f t="shared" si="31"/>
        <v>186600</v>
      </c>
      <c r="AQ19" s="9"/>
      <c r="AR19" s="61">
        <f t="shared" si="2"/>
        <v>184090</v>
      </c>
      <c r="AS19" s="9"/>
      <c r="AT19" s="9"/>
      <c r="AU19" s="9"/>
      <c r="AV19" s="9"/>
      <c r="AW19" s="9"/>
      <c r="AX19" s="9"/>
      <c r="AY19" s="9"/>
      <c r="AZ19" s="9"/>
      <c r="BA19" s="9"/>
      <c r="BB19" s="9"/>
      <c r="BC19" s="9"/>
    </row>
    <row r="20" spans="1:55" ht="14.25" thickBot="1">
      <c r="A20" s="273"/>
      <c r="B20" s="281"/>
      <c r="C20" s="37" t="s">
        <v>16</v>
      </c>
      <c r="D20" s="68">
        <v>249810</v>
      </c>
      <c r="E20" s="68">
        <v>2380</v>
      </c>
      <c r="F20" s="55">
        <f t="shared" si="16"/>
        <v>35700</v>
      </c>
      <c r="G20" s="70">
        <f>G17</f>
        <v>24180</v>
      </c>
      <c r="H20" s="70">
        <f>H17</f>
        <v>240</v>
      </c>
      <c r="I20" s="47">
        <f>I17</f>
        <v>-27780</v>
      </c>
      <c r="J20" s="55">
        <f>J18</f>
        <v>0</v>
      </c>
      <c r="K20" s="55">
        <f>K18</f>
        <v>0</v>
      </c>
      <c r="L20" s="55">
        <f>L18</f>
        <v>0</v>
      </c>
      <c r="M20" s="47">
        <f t="shared" ref="M20:V20" si="40">M17</f>
        <v>0</v>
      </c>
      <c r="N20" s="47">
        <f t="shared" si="40"/>
        <v>0</v>
      </c>
      <c r="O20" s="47">
        <f t="shared" si="40"/>
        <v>0</v>
      </c>
      <c r="P20" s="47">
        <f t="shared" si="40"/>
        <v>0</v>
      </c>
      <c r="Q20" s="47">
        <f t="shared" si="40"/>
        <v>0</v>
      </c>
      <c r="R20" s="47">
        <f t="shared" si="40"/>
        <v>0</v>
      </c>
      <c r="S20" s="47">
        <f t="shared" si="40"/>
        <v>0</v>
      </c>
      <c r="T20" s="47">
        <f t="shared" si="40"/>
        <v>15700</v>
      </c>
      <c r="U20" s="47">
        <f t="shared" si="40"/>
        <v>0</v>
      </c>
      <c r="V20" s="49">
        <f t="shared" si="40"/>
        <v>1</v>
      </c>
      <c r="W20" s="47">
        <f t="shared" si="6"/>
        <v>0</v>
      </c>
      <c r="X20" s="49">
        <f>X17</f>
        <v>0.05</v>
      </c>
      <c r="Y20" s="51">
        <f t="shared" si="7"/>
        <v>-14270</v>
      </c>
      <c r="Z20" s="51">
        <f t="shared" si="8"/>
        <v>-14270</v>
      </c>
      <c r="AA20" s="47">
        <f>AA17</f>
        <v>49020</v>
      </c>
      <c r="AB20" s="47">
        <f>AB17</f>
        <v>6130</v>
      </c>
      <c r="AC20" s="47">
        <f>AC17</f>
        <v>5780</v>
      </c>
      <c r="AD20" s="47">
        <f>AD17</f>
        <v>11030</v>
      </c>
      <c r="AE20" s="47">
        <f>AE17</f>
        <v>5510</v>
      </c>
      <c r="AF20" s="47">
        <f t="shared" si="10"/>
        <v>120</v>
      </c>
      <c r="AG20" s="38"/>
      <c r="AH20" s="38"/>
      <c r="AI20" s="47">
        <f t="shared" ref="AI20:AK20" si="41">AI17</f>
        <v>79950</v>
      </c>
      <c r="AJ20" s="47">
        <f t="shared" si="41"/>
        <v>790</v>
      </c>
      <c r="AK20" s="47">
        <f t="shared" si="41"/>
        <v>5100</v>
      </c>
      <c r="AL20" s="38"/>
      <c r="AM20" s="38"/>
      <c r="AN20" s="49">
        <f>AN17</f>
        <v>1</v>
      </c>
      <c r="AO20" s="45">
        <f t="shared" si="30"/>
        <v>275670</v>
      </c>
      <c r="AP20" s="78">
        <f t="shared" si="31"/>
        <v>275670</v>
      </c>
      <c r="AQ20" s="9"/>
      <c r="AR20" s="61">
        <f t="shared" si="2"/>
        <v>261620</v>
      </c>
      <c r="AS20" s="9"/>
      <c r="AT20" s="9"/>
      <c r="AU20" s="9"/>
      <c r="AV20" s="9"/>
      <c r="AW20" s="9"/>
      <c r="AX20" s="9"/>
      <c r="AY20" s="9"/>
      <c r="AZ20" s="9"/>
      <c r="BA20" s="9"/>
      <c r="BB20" s="9"/>
      <c r="BC20" s="9"/>
    </row>
    <row r="21" spans="1:55" ht="13.5" customHeight="1">
      <c r="A21" s="272">
        <v>7</v>
      </c>
      <c r="B21" s="280" t="s">
        <v>14</v>
      </c>
      <c r="C21" s="23" t="s">
        <v>15</v>
      </c>
      <c r="D21" s="24">
        <v>171230</v>
      </c>
      <c r="E21" s="24">
        <v>1600</v>
      </c>
      <c r="F21" s="42">
        <f t="shared" si="16"/>
        <v>24000</v>
      </c>
      <c r="G21" s="25">
        <v>24180</v>
      </c>
      <c r="H21" s="25">
        <v>240</v>
      </c>
      <c r="I21" s="52">
        <f>-(G21+H21*$H$5)</f>
        <v>-27780</v>
      </c>
      <c r="J21" s="26">
        <v>0</v>
      </c>
      <c r="K21" s="26">
        <v>0</v>
      </c>
      <c r="L21" s="56">
        <f>J21+K21*$H$5</f>
        <v>0</v>
      </c>
      <c r="M21" s="25">
        <v>0</v>
      </c>
      <c r="N21" s="25">
        <v>0</v>
      </c>
      <c r="O21" s="52">
        <f>ROUNDDOWN((M21+N21*$H$5)/計算表!$N$26,-1)</f>
        <v>0</v>
      </c>
      <c r="P21" s="25">
        <v>0</v>
      </c>
      <c r="Q21" s="25">
        <v>0</v>
      </c>
      <c r="R21" s="52">
        <f>P21+Q21*$H$5</f>
        <v>0</v>
      </c>
      <c r="S21" s="27">
        <v>0</v>
      </c>
      <c r="T21" s="27">
        <v>15700</v>
      </c>
      <c r="U21" s="27">
        <v>0</v>
      </c>
      <c r="V21" s="28">
        <v>1</v>
      </c>
      <c r="W21" s="52">
        <f t="shared" si="6"/>
        <v>0</v>
      </c>
      <c r="X21" s="28">
        <v>0.06</v>
      </c>
      <c r="Y21" s="42">
        <f t="shared" si="7"/>
        <v>-11710</v>
      </c>
      <c r="Z21" s="42">
        <f t="shared" si="8"/>
        <v>-11710</v>
      </c>
      <c r="AA21" s="39">
        <v>49020</v>
      </c>
      <c r="AB21" s="39">
        <v>6130</v>
      </c>
      <c r="AC21" s="52">
        <f>ROUNDDOWN((AA21*$I$5+AB21*$J$5)/計算表!$N$26,-1)</f>
        <v>5480</v>
      </c>
      <c r="AD21" s="108">
        <f>AD9</f>
        <v>11030</v>
      </c>
      <c r="AE21" s="52">
        <f>ROUNDDOWN((AD21)*K5/計算表!$N$26,-1)</f>
        <v>5220</v>
      </c>
      <c r="AF21" s="52">
        <f t="shared" si="10"/>
        <v>120</v>
      </c>
      <c r="AG21" s="30"/>
      <c r="AH21" s="30"/>
      <c r="AI21" s="25">
        <v>79950</v>
      </c>
      <c r="AJ21" s="25">
        <v>790</v>
      </c>
      <c r="AK21" s="52">
        <f>ROUNDDOWN((AI21+AJ21*$H$5)/計算表!$N$26,-1)</f>
        <v>4830</v>
      </c>
      <c r="AL21" s="30"/>
      <c r="AM21" s="30"/>
      <c r="AN21" s="31">
        <v>1</v>
      </c>
      <c r="AO21" s="43">
        <f t="shared" ref="AO21:AO24" si="42">IF(AN21=1,SUM(D21,F21,I21,O21,R21,S21,T21,U21,W21,Y21,AC21,AE21,AF21,AH21,AK21,AM21),ROUNDDOWN(SUM(D21,F21,I21,O21,R21,S21,T21,U21,W21,Y21)*AN21,-1)+SUM(AC21,AE21,AF21,AH21,AK21,AM21))</f>
        <v>187090</v>
      </c>
      <c r="AP21" s="76">
        <f t="shared" ref="AP21:AP24" si="43">IF(AN21=1,SUM(D21,F21,I21,L21,O21,R21,S21,T21,U21,W21,Z21,AC21,AE21,AF21,AH21,AK21,AM21),ROUNDDOWN(SUM(D21,F21,I21,L21,O21,R21,S21,T21,U21,W21,Z21)*AN21,-1)+SUM(AC21,AE21,AF21,AH21,AK21,AM21))</f>
        <v>187090</v>
      </c>
      <c r="AQ21" s="9"/>
      <c r="AR21" s="60">
        <f t="shared" si="2"/>
        <v>185260</v>
      </c>
      <c r="AS21" s="9"/>
      <c r="AT21" s="9"/>
      <c r="AU21" s="9"/>
      <c r="AV21" s="9"/>
      <c r="AW21" s="9"/>
      <c r="AX21" s="9"/>
      <c r="AY21" s="9"/>
      <c r="AZ21" s="9"/>
      <c r="BA21" s="9"/>
      <c r="BB21" s="9"/>
      <c r="BC21" s="9"/>
    </row>
    <row r="22" spans="1:55">
      <c r="A22" s="287"/>
      <c r="B22" s="289"/>
      <c r="C22" s="32" t="s">
        <v>16</v>
      </c>
      <c r="D22" s="33">
        <v>252840</v>
      </c>
      <c r="E22" s="33">
        <v>2410</v>
      </c>
      <c r="F22" s="50">
        <f t="shared" si="16"/>
        <v>36150</v>
      </c>
      <c r="G22" s="46">
        <f t="shared" ref="G22" si="44">G21</f>
        <v>24180</v>
      </c>
      <c r="H22" s="46">
        <f>H21</f>
        <v>240</v>
      </c>
      <c r="I22" s="46">
        <f>I21</f>
        <v>-27780</v>
      </c>
      <c r="J22" s="34">
        <v>0</v>
      </c>
      <c r="K22" s="34">
        <v>0</v>
      </c>
      <c r="L22" s="46">
        <f>J22+K22*$H$5</f>
        <v>0</v>
      </c>
      <c r="M22" s="46">
        <f t="shared" ref="M22:P22" si="45">M21</f>
        <v>0</v>
      </c>
      <c r="N22" s="46">
        <f t="shared" si="45"/>
        <v>0</v>
      </c>
      <c r="O22" s="46">
        <f t="shared" si="45"/>
        <v>0</v>
      </c>
      <c r="P22" s="46">
        <f t="shared" si="45"/>
        <v>0</v>
      </c>
      <c r="Q22" s="46">
        <f t="shared" ref="Q22:V22" si="46">Q21</f>
        <v>0</v>
      </c>
      <c r="R22" s="46">
        <f t="shared" si="46"/>
        <v>0</v>
      </c>
      <c r="S22" s="46">
        <f t="shared" si="46"/>
        <v>0</v>
      </c>
      <c r="T22" s="46">
        <f t="shared" si="46"/>
        <v>15700</v>
      </c>
      <c r="U22" s="46">
        <f t="shared" si="46"/>
        <v>0</v>
      </c>
      <c r="V22" s="48">
        <f t="shared" si="46"/>
        <v>1</v>
      </c>
      <c r="W22" s="46">
        <f t="shared" si="6"/>
        <v>0</v>
      </c>
      <c r="X22" s="48">
        <f>X21</f>
        <v>0.06</v>
      </c>
      <c r="Y22" s="50">
        <f t="shared" si="7"/>
        <v>-17330</v>
      </c>
      <c r="Z22" s="50">
        <f t="shared" si="8"/>
        <v>-17330</v>
      </c>
      <c r="AA22" s="46">
        <f t="shared" ref="AA22:AE22" si="47">AA21</f>
        <v>49020</v>
      </c>
      <c r="AB22" s="46">
        <f t="shared" si="47"/>
        <v>6130</v>
      </c>
      <c r="AC22" s="46">
        <f t="shared" si="47"/>
        <v>5480</v>
      </c>
      <c r="AD22" s="46">
        <f t="shared" si="47"/>
        <v>11030</v>
      </c>
      <c r="AE22" s="46">
        <f t="shared" si="47"/>
        <v>5220</v>
      </c>
      <c r="AF22" s="46">
        <f t="shared" si="10"/>
        <v>120</v>
      </c>
      <c r="AG22" s="35"/>
      <c r="AH22" s="35"/>
      <c r="AI22" s="46">
        <f t="shared" ref="AI22:AK22" si="48">AI21</f>
        <v>79950</v>
      </c>
      <c r="AJ22" s="46">
        <f t="shared" si="48"/>
        <v>790</v>
      </c>
      <c r="AK22" s="46">
        <f t="shared" si="48"/>
        <v>4830</v>
      </c>
      <c r="AL22" s="35"/>
      <c r="AM22" s="35"/>
      <c r="AN22" s="48">
        <f>AN21</f>
        <v>1</v>
      </c>
      <c r="AO22" s="44">
        <f t="shared" si="42"/>
        <v>275230</v>
      </c>
      <c r="AP22" s="77">
        <f t="shared" si="43"/>
        <v>275230</v>
      </c>
      <c r="AQ22" s="9"/>
      <c r="AR22" s="61">
        <f t="shared" si="2"/>
        <v>261970</v>
      </c>
      <c r="AS22" s="9"/>
      <c r="AT22" s="9"/>
      <c r="AU22" s="9"/>
      <c r="AV22" s="9"/>
      <c r="AW22" s="9"/>
      <c r="AX22" s="9"/>
      <c r="AY22" s="9"/>
      <c r="AZ22" s="9"/>
      <c r="BA22" s="9"/>
      <c r="BB22" s="9"/>
      <c r="BC22" s="9"/>
    </row>
    <row r="23" spans="1:55" ht="13.5" customHeight="1">
      <c r="A23" s="287"/>
      <c r="B23" s="289" t="s">
        <v>17</v>
      </c>
      <c r="C23" s="32" t="s">
        <v>15</v>
      </c>
      <c r="D23" s="36">
        <v>168200</v>
      </c>
      <c r="E23" s="36">
        <v>1570</v>
      </c>
      <c r="F23" s="54">
        <f t="shared" si="16"/>
        <v>23550</v>
      </c>
      <c r="G23" s="46">
        <f t="shared" ref="G23:H23" si="49">G21</f>
        <v>24180</v>
      </c>
      <c r="H23" s="46">
        <f t="shared" si="49"/>
        <v>240</v>
      </c>
      <c r="I23" s="46">
        <f t="shared" ref="I23:V23" si="50">I21</f>
        <v>-27780</v>
      </c>
      <c r="J23" s="54">
        <f t="shared" si="50"/>
        <v>0</v>
      </c>
      <c r="K23" s="54">
        <f t="shared" si="50"/>
        <v>0</v>
      </c>
      <c r="L23" s="54">
        <f t="shared" si="50"/>
        <v>0</v>
      </c>
      <c r="M23" s="46">
        <f t="shared" si="50"/>
        <v>0</v>
      </c>
      <c r="N23" s="46">
        <f t="shared" si="50"/>
        <v>0</v>
      </c>
      <c r="O23" s="46">
        <f t="shared" si="50"/>
        <v>0</v>
      </c>
      <c r="P23" s="46">
        <f t="shared" si="50"/>
        <v>0</v>
      </c>
      <c r="Q23" s="46">
        <f t="shared" si="50"/>
        <v>0</v>
      </c>
      <c r="R23" s="46">
        <f t="shared" si="50"/>
        <v>0</v>
      </c>
      <c r="S23" s="46">
        <f t="shared" si="50"/>
        <v>0</v>
      </c>
      <c r="T23" s="46">
        <f t="shared" si="50"/>
        <v>15700</v>
      </c>
      <c r="U23" s="46">
        <f t="shared" si="50"/>
        <v>0</v>
      </c>
      <c r="V23" s="48">
        <f t="shared" si="50"/>
        <v>1</v>
      </c>
      <c r="W23" s="46">
        <f t="shared" si="6"/>
        <v>0</v>
      </c>
      <c r="X23" s="48">
        <f>X21</f>
        <v>0.06</v>
      </c>
      <c r="Y23" s="50">
        <f t="shared" si="7"/>
        <v>-11500</v>
      </c>
      <c r="Z23" s="50">
        <f t="shared" si="8"/>
        <v>-11500</v>
      </c>
      <c r="AA23" s="46">
        <f>AA21</f>
        <v>49020</v>
      </c>
      <c r="AB23" s="46">
        <f>AB21</f>
        <v>6130</v>
      </c>
      <c r="AC23" s="46">
        <f>AC21</f>
        <v>5480</v>
      </c>
      <c r="AD23" s="46">
        <f>AD21</f>
        <v>11030</v>
      </c>
      <c r="AE23" s="46">
        <f>AE21</f>
        <v>5220</v>
      </c>
      <c r="AF23" s="46">
        <f t="shared" si="10"/>
        <v>120</v>
      </c>
      <c r="AG23" s="35"/>
      <c r="AH23" s="35"/>
      <c r="AI23" s="46">
        <f t="shared" ref="AI23:AK23" si="51">AI21</f>
        <v>79950</v>
      </c>
      <c r="AJ23" s="46">
        <f t="shared" si="51"/>
        <v>790</v>
      </c>
      <c r="AK23" s="46">
        <f t="shared" si="51"/>
        <v>4830</v>
      </c>
      <c r="AL23" s="35"/>
      <c r="AM23" s="35"/>
      <c r="AN23" s="48">
        <f>AN21</f>
        <v>1</v>
      </c>
      <c r="AO23" s="44">
        <f t="shared" si="42"/>
        <v>183820</v>
      </c>
      <c r="AP23" s="77">
        <f t="shared" si="43"/>
        <v>183820</v>
      </c>
      <c r="AQ23" s="9"/>
      <c r="AR23" s="61">
        <f t="shared" si="2"/>
        <v>182410</v>
      </c>
      <c r="AS23" s="9"/>
      <c r="AT23" s="9"/>
      <c r="AU23" s="9"/>
      <c r="AV23" s="9"/>
      <c r="AW23" s="9"/>
      <c r="AX23" s="9"/>
      <c r="AY23" s="9"/>
      <c r="AZ23" s="9"/>
      <c r="BA23" s="9"/>
      <c r="BB23" s="9"/>
      <c r="BC23" s="9"/>
    </row>
    <row r="24" spans="1:55" ht="14.25" thickBot="1">
      <c r="A24" s="273"/>
      <c r="B24" s="281"/>
      <c r="C24" s="37" t="s">
        <v>16</v>
      </c>
      <c r="D24" s="68">
        <v>249810</v>
      </c>
      <c r="E24" s="68">
        <v>2380</v>
      </c>
      <c r="F24" s="55">
        <f t="shared" si="16"/>
        <v>35700</v>
      </c>
      <c r="G24" s="70">
        <f>G21</f>
        <v>24180</v>
      </c>
      <c r="H24" s="70">
        <f>H21</f>
        <v>240</v>
      </c>
      <c r="I24" s="47">
        <f>I21</f>
        <v>-27780</v>
      </c>
      <c r="J24" s="55">
        <f>J22</f>
        <v>0</v>
      </c>
      <c r="K24" s="55">
        <f>K22</f>
        <v>0</v>
      </c>
      <c r="L24" s="55">
        <f>L22</f>
        <v>0</v>
      </c>
      <c r="M24" s="47">
        <f t="shared" ref="M24:V24" si="52">M21</f>
        <v>0</v>
      </c>
      <c r="N24" s="47">
        <f t="shared" si="52"/>
        <v>0</v>
      </c>
      <c r="O24" s="47">
        <f t="shared" si="52"/>
        <v>0</v>
      </c>
      <c r="P24" s="47">
        <f t="shared" si="52"/>
        <v>0</v>
      </c>
      <c r="Q24" s="47">
        <f t="shared" si="52"/>
        <v>0</v>
      </c>
      <c r="R24" s="47">
        <f t="shared" si="52"/>
        <v>0</v>
      </c>
      <c r="S24" s="47">
        <f t="shared" si="52"/>
        <v>0</v>
      </c>
      <c r="T24" s="47">
        <f t="shared" si="52"/>
        <v>15700</v>
      </c>
      <c r="U24" s="47">
        <f t="shared" si="52"/>
        <v>0</v>
      </c>
      <c r="V24" s="49">
        <f t="shared" si="52"/>
        <v>1</v>
      </c>
      <c r="W24" s="47">
        <f t="shared" si="6"/>
        <v>0</v>
      </c>
      <c r="X24" s="49">
        <f>X21</f>
        <v>0.06</v>
      </c>
      <c r="Y24" s="51">
        <f t="shared" si="7"/>
        <v>-17130</v>
      </c>
      <c r="Z24" s="51">
        <f t="shared" si="8"/>
        <v>-17130</v>
      </c>
      <c r="AA24" s="47">
        <f>AA21</f>
        <v>49020</v>
      </c>
      <c r="AB24" s="47">
        <f>AB21</f>
        <v>6130</v>
      </c>
      <c r="AC24" s="47">
        <f>AC21</f>
        <v>5480</v>
      </c>
      <c r="AD24" s="47">
        <f>AD21</f>
        <v>11030</v>
      </c>
      <c r="AE24" s="47">
        <f>AE21</f>
        <v>5220</v>
      </c>
      <c r="AF24" s="47">
        <f t="shared" si="10"/>
        <v>120</v>
      </c>
      <c r="AG24" s="38"/>
      <c r="AH24" s="38"/>
      <c r="AI24" s="47">
        <f t="shared" ref="AI24:AK24" si="53">AI21</f>
        <v>79950</v>
      </c>
      <c r="AJ24" s="47">
        <f t="shared" si="53"/>
        <v>790</v>
      </c>
      <c r="AK24" s="47">
        <f t="shared" si="53"/>
        <v>4830</v>
      </c>
      <c r="AL24" s="38"/>
      <c r="AM24" s="38"/>
      <c r="AN24" s="49">
        <f>AN21</f>
        <v>1</v>
      </c>
      <c r="AO24" s="45">
        <f t="shared" si="42"/>
        <v>271950</v>
      </c>
      <c r="AP24" s="78">
        <f t="shared" si="43"/>
        <v>271950</v>
      </c>
      <c r="AQ24" s="9"/>
      <c r="AR24" s="61">
        <f t="shared" si="2"/>
        <v>259130</v>
      </c>
      <c r="AS24" s="9"/>
      <c r="AT24" s="9"/>
      <c r="AU24" s="9"/>
      <c r="AV24" s="9"/>
      <c r="AW24" s="9"/>
      <c r="AX24" s="9"/>
      <c r="AY24" s="9"/>
      <c r="AZ24" s="9"/>
      <c r="BA24" s="9"/>
      <c r="BB24" s="9"/>
      <c r="BC24" s="9"/>
    </row>
    <row r="25" spans="1:55" ht="13.5" customHeight="1">
      <c r="A25" s="272">
        <v>8</v>
      </c>
      <c r="B25" s="280" t="s">
        <v>14</v>
      </c>
      <c r="C25" s="23" t="s">
        <v>15</v>
      </c>
      <c r="D25" s="24">
        <v>171230</v>
      </c>
      <c r="E25" s="24">
        <v>1600</v>
      </c>
      <c r="F25" s="42">
        <f t="shared" ref="F25:F40" si="54">E25*$H$5</f>
        <v>24000</v>
      </c>
      <c r="G25" s="25">
        <v>24180</v>
      </c>
      <c r="H25" s="25">
        <v>240</v>
      </c>
      <c r="I25" s="52">
        <f>-(G25+H25*$H$5)</f>
        <v>-27780</v>
      </c>
      <c r="J25" s="26">
        <v>0</v>
      </c>
      <c r="K25" s="26">
        <v>0</v>
      </c>
      <c r="L25" s="56">
        <f>J25+K25*$H$5</f>
        <v>0</v>
      </c>
      <c r="M25" s="25">
        <v>0</v>
      </c>
      <c r="N25" s="25">
        <v>0</v>
      </c>
      <c r="O25" s="52">
        <f>ROUNDDOWN((M25+N25*$H$5)/計算表!$P$26,-1)</f>
        <v>0</v>
      </c>
      <c r="P25" s="25">
        <v>0</v>
      </c>
      <c r="Q25" s="25">
        <v>0</v>
      </c>
      <c r="R25" s="52">
        <f>P25+Q25*$H$5</f>
        <v>0</v>
      </c>
      <c r="S25" s="27">
        <v>0</v>
      </c>
      <c r="T25" s="27">
        <v>15700</v>
      </c>
      <c r="U25" s="27">
        <v>0</v>
      </c>
      <c r="V25" s="28">
        <v>1</v>
      </c>
      <c r="W25" s="52">
        <f t="shared" ref="W25:W40" si="55">IF(V25=1,0,-ROUNDDOWN(SUM(D25,F25,R25)*V25,-1))</f>
        <v>0</v>
      </c>
      <c r="X25" s="28">
        <v>0.06</v>
      </c>
      <c r="Y25" s="42">
        <f>IF(X25=1,0,-ROUNDDOWN(SUM(D25,F25,R25)*X25,-1))</f>
        <v>-11710</v>
      </c>
      <c r="Z25" s="42">
        <f t="shared" ref="Z25:Z40" si="56">IF(X25=1,0,-ROUNDDOWN(SUM(D25,F25,L25,R25)*X25,-1))</f>
        <v>-11710</v>
      </c>
      <c r="AA25" s="39">
        <v>49020</v>
      </c>
      <c r="AB25" s="39">
        <v>6130</v>
      </c>
      <c r="AC25" s="52">
        <f>ROUNDDOWN((AA25*$I$5+AB25*$J$5)/計算表!$P$26,-1)</f>
        <v>5480</v>
      </c>
      <c r="AD25" s="108">
        <f>AD21</f>
        <v>11030</v>
      </c>
      <c r="AE25" s="52">
        <f>ROUNDDOWN((AD25)*K5/計算表!$P$26,-1)</f>
        <v>5220</v>
      </c>
      <c r="AF25" s="52">
        <f t="shared" si="10"/>
        <v>120</v>
      </c>
      <c r="AG25" s="30"/>
      <c r="AH25" s="30"/>
      <c r="AI25" s="25">
        <v>79950</v>
      </c>
      <c r="AJ25" s="25">
        <v>790</v>
      </c>
      <c r="AK25" s="52">
        <f>ROUNDDOWN((AI25+AJ25*$H$5)/計算表!$P$26,-1)</f>
        <v>4830</v>
      </c>
      <c r="AL25" s="30"/>
      <c r="AM25" s="30"/>
      <c r="AN25" s="31">
        <v>1</v>
      </c>
      <c r="AO25" s="43">
        <f t="shared" ref="AO25:AO28" si="57">IF(AN25=1,SUM(D25,F25,I25,O25,R25,S25,T25,U25,W25,Y25,AC25,AE25,AF25,AH25,AK25,AM25),ROUNDDOWN(SUM(D25,F25,I25,O25,R25,S25,T25,U25,W25,Y25)*AN25,-1)+SUM(AC25,AE25,AF25,AH25,AK25,AM25))</f>
        <v>187090</v>
      </c>
      <c r="AP25" s="76">
        <f t="shared" ref="AP25:AP28" si="58">IF(AN25=1,SUM(D25,F25,I25,L25,O25,R25,S25,T25,U25,W25,Z25,AC25,AE25,AF25,AH25,AK25,AM25),ROUNDDOWN(SUM(D25,F25,I25,L25,O25,R25,S25,T25,U25,W25,Z25)*AN25,-1)+SUM(AC25,AE25,AF25,AH25,AK25,AM25))</f>
        <v>187090</v>
      </c>
      <c r="AQ25" s="9"/>
      <c r="AR25" s="60">
        <f t="shared" si="2"/>
        <v>185260</v>
      </c>
      <c r="AS25" s="9"/>
      <c r="AT25" s="9"/>
      <c r="AU25" s="9"/>
      <c r="AV25" s="9"/>
      <c r="AW25" s="9"/>
      <c r="AX25" s="9"/>
      <c r="AY25" s="9"/>
      <c r="AZ25" s="9"/>
      <c r="BA25" s="9"/>
      <c r="BB25" s="9"/>
      <c r="BC25" s="9"/>
    </row>
    <row r="26" spans="1:55">
      <c r="A26" s="287"/>
      <c r="B26" s="289"/>
      <c r="C26" s="32" t="s">
        <v>16</v>
      </c>
      <c r="D26" s="33">
        <v>252840</v>
      </c>
      <c r="E26" s="33">
        <v>2410</v>
      </c>
      <c r="F26" s="50">
        <f t="shared" si="54"/>
        <v>36150</v>
      </c>
      <c r="G26" s="46">
        <f t="shared" ref="G26" si="59">G25</f>
        <v>24180</v>
      </c>
      <c r="H26" s="46">
        <f>H25</f>
        <v>240</v>
      </c>
      <c r="I26" s="46">
        <f>I25</f>
        <v>-27780</v>
      </c>
      <c r="J26" s="34">
        <v>0</v>
      </c>
      <c r="K26" s="34">
        <v>0</v>
      </c>
      <c r="L26" s="46">
        <f>J26+K26*$H$5</f>
        <v>0</v>
      </c>
      <c r="M26" s="46">
        <f t="shared" ref="M26:P26" si="60">M25</f>
        <v>0</v>
      </c>
      <c r="N26" s="46">
        <f t="shared" si="60"/>
        <v>0</v>
      </c>
      <c r="O26" s="46">
        <f t="shared" si="60"/>
        <v>0</v>
      </c>
      <c r="P26" s="46">
        <f t="shared" si="60"/>
        <v>0</v>
      </c>
      <c r="Q26" s="46">
        <f t="shared" ref="Q26:V26" si="61">Q25</f>
        <v>0</v>
      </c>
      <c r="R26" s="46">
        <f t="shared" si="61"/>
        <v>0</v>
      </c>
      <c r="S26" s="46">
        <f t="shared" si="61"/>
        <v>0</v>
      </c>
      <c r="T26" s="46">
        <f t="shared" si="61"/>
        <v>15700</v>
      </c>
      <c r="U26" s="46">
        <f t="shared" si="61"/>
        <v>0</v>
      </c>
      <c r="V26" s="48">
        <f t="shared" si="61"/>
        <v>1</v>
      </c>
      <c r="W26" s="46">
        <f t="shared" si="55"/>
        <v>0</v>
      </c>
      <c r="X26" s="48">
        <f>X25</f>
        <v>0.06</v>
      </c>
      <c r="Y26" s="50">
        <f t="shared" si="7"/>
        <v>-17330</v>
      </c>
      <c r="Z26" s="50">
        <f t="shared" si="56"/>
        <v>-17330</v>
      </c>
      <c r="AA26" s="46">
        <f t="shared" ref="AA26:AE26" si="62">AA25</f>
        <v>49020</v>
      </c>
      <c r="AB26" s="46">
        <f t="shared" si="62"/>
        <v>6130</v>
      </c>
      <c r="AC26" s="46">
        <f t="shared" si="62"/>
        <v>5480</v>
      </c>
      <c r="AD26" s="46">
        <f t="shared" si="62"/>
        <v>11030</v>
      </c>
      <c r="AE26" s="46">
        <f t="shared" si="62"/>
        <v>5220</v>
      </c>
      <c r="AF26" s="46">
        <f t="shared" si="10"/>
        <v>120</v>
      </c>
      <c r="AG26" s="35"/>
      <c r="AH26" s="35"/>
      <c r="AI26" s="46">
        <f t="shared" ref="AI26:AK26" si="63">AI25</f>
        <v>79950</v>
      </c>
      <c r="AJ26" s="46">
        <f t="shared" si="63"/>
        <v>790</v>
      </c>
      <c r="AK26" s="46">
        <f t="shared" si="63"/>
        <v>4830</v>
      </c>
      <c r="AL26" s="35"/>
      <c r="AM26" s="35"/>
      <c r="AN26" s="48">
        <f>AN25</f>
        <v>1</v>
      </c>
      <c r="AO26" s="44">
        <f t="shared" si="57"/>
        <v>275230</v>
      </c>
      <c r="AP26" s="77">
        <f t="shared" si="58"/>
        <v>275230</v>
      </c>
      <c r="AQ26" s="9"/>
      <c r="AR26" s="61">
        <f t="shared" si="2"/>
        <v>261970</v>
      </c>
      <c r="AS26" s="9"/>
      <c r="AT26" s="9"/>
      <c r="AU26" s="9"/>
      <c r="AV26" s="9"/>
      <c r="AW26" s="9"/>
      <c r="AX26" s="9"/>
      <c r="AY26" s="9"/>
      <c r="AZ26" s="9"/>
      <c r="BA26" s="9"/>
      <c r="BB26" s="9"/>
      <c r="BC26" s="9"/>
    </row>
    <row r="27" spans="1:55" ht="13.5" customHeight="1">
      <c r="A27" s="287"/>
      <c r="B27" s="289" t="s">
        <v>17</v>
      </c>
      <c r="C27" s="32" t="s">
        <v>15</v>
      </c>
      <c r="D27" s="36">
        <v>168200</v>
      </c>
      <c r="E27" s="36">
        <v>1570</v>
      </c>
      <c r="F27" s="54">
        <f t="shared" si="54"/>
        <v>23550</v>
      </c>
      <c r="G27" s="46">
        <f t="shared" ref="G27:H27" si="64">G25</f>
        <v>24180</v>
      </c>
      <c r="H27" s="46">
        <f t="shared" si="64"/>
        <v>240</v>
      </c>
      <c r="I27" s="46">
        <f t="shared" ref="I27:V27" si="65">I25</f>
        <v>-27780</v>
      </c>
      <c r="J27" s="54">
        <f t="shared" si="65"/>
        <v>0</v>
      </c>
      <c r="K27" s="54">
        <f t="shared" si="65"/>
        <v>0</v>
      </c>
      <c r="L27" s="54">
        <f t="shared" si="65"/>
        <v>0</v>
      </c>
      <c r="M27" s="46">
        <f t="shared" si="65"/>
        <v>0</v>
      </c>
      <c r="N27" s="46">
        <f t="shared" si="65"/>
        <v>0</v>
      </c>
      <c r="O27" s="46">
        <f t="shared" si="65"/>
        <v>0</v>
      </c>
      <c r="P27" s="46">
        <f t="shared" si="65"/>
        <v>0</v>
      </c>
      <c r="Q27" s="46">
        <f t="shared" si="65"/>
        <v>0</v>
      </c>
      <c r="R27" s="46">
        <f t="shared" si="65"/>
        <v>0</v>
      </c>
      <c r="S27" s="46">
        <f t="shared" si="65"/>
        <v>0</v>
      </c>
      <c r="T27" s="46">
        <f t="shared" si="65"/>
        <v>15700</v>
      </c>
      <c r="U27" s="46">
        <f t="shared" si="65"/>
        <v>0</v>
      </c>
      <c r="V27" s="48">
        <f t="shared" si="65"/>
        <v>1</v>
      </c>
      <c r="W27" s="46">
        <f t="shared" si="55"/>
        <v>0</v>
      </c>
      <c r="X27" s="48">
        <f>X25</f>
        <v>0.06</v>
      </c>
      <c r="Y27" s="50">
        <f t="shared" si="7"/>
        <v>-11500</v>
      </c>
      <c r="Z27" s="50">
        <f t="shared" si="56"/>
        <v>-11500</v>
      </c>
      <c r="AA27" s="46">
        <f>AA25</f>
        <v>49020</v>
      </c>
      <c r="AB27" s="46">
        <f>AB25</f>
        <v>6130</v>
      </c>
      <c r="AC27" s="46">
        <f>AC25</f>
        <v>5480</v>
      </c>
      <c r="AD27" s="46">
        <f>AD25</f>
        <v>11030</v>
      </c>
      <c r="AE27" s="46">
        <f>AE25</f>
        <v>5220</v>
      </c>
      <c r="AF27" s="46">
        <f t="shared" si="10"/>
        <v>120</v>
      </c>
      <c r="AG27" s="35"/>
      <c r="AH27" s="35"/>
      <c r="AI27" s="46">
        <f t="shared" ref="AI27:AK27" si="66">AI25</f>
        <v>79950</v>
      </c>
      <c r="AJ27" s="46">
        <f t="shared" si="66"/>
        <v>790</v>
      </c>
      <c r="AK27" s="46">
        <f t="shared" si="66"/>
        <v>4830</v>
      </c>
      <c r="AL27" s="35"/>
      <c r="AM27" s="35"/>
      <c r="AN27" s="48">
        <f>AN25</f>
        <v>1</v>
      </c>
      <c r="AO27" s="44">
        <f t="shared" si="57"/>
        <v>183820</v>
      </c>
      <c r="AP27" s="77">
        <f t="shared" si="58"/>
        <v>183820</v>
      </c>
      <c r="AQ27" s="9"/>
      <c r="AR27" s="61">
        <f t="shared" si="2"/>
        <v>182410</v>
      </c>
      <c r="AS27" s="9"/>
      <c r="AT27" s="9"/>
      <c r="AU27" s="9"/>
      <c r="AV27" s="9"/>
      <c r="AW27" s="9"/>
      <c r="AX27" s="9"/>
      <c r="AY27" s="9"/>
      <c r="AZ27" s="9"/>
      <c r="BA27" s="9"/>
      <c r="BB27" s="9"/>
      <c r="BC27" s="9"/>
    </row>
    <row r="28" spans="1:55" ht="14.25" thickBot="1">
      <c r="A28" s="273"/>
      <c r="B28" s="281"/>
      <c r="C28" s="37" t="s">
        <v>16</v>
      </c>
      <c r="D28" s="68">
        <v>249810</v>
      </c>
      <c r="E28" s="68">
        <v>2380</v>
      </c>
      <c r="F28" s="55">
        <f t="shared" si="54"/>
        <v>35700</v>
      </c>
      <c r="G28" s="70">
        <f>G25</f>
        <v>24180</v>
      </c>
      <c r="H28" s="70">
        <f>H25</f>
        <v>240</v>
      </c>
      <c r="I28" s="47">
        <f>I25</f>
        <v>-27780</v>
      </c>
      <c r="J28" s="55">
        <f>J26</f>
        <v>0</v>
      </c>
      <c r="K28" s="55">
        <f>K26</f>
        <v>0</v>
      </c>
      <c r="L28" s="55">
        <f>L26</f>
        <v>0</v>
      </c>
      <c r="M28" s="47">
        <f t="shared" ref="M28:V28" si="67">M25</f>
        <v>0</v>
      </c>
      <c r="N28" s="47">
        <f t="shared" si="67"/>
        <v>0</v>
      </c>
      <c r="O28" s="47">
        <f t="shared" si="67"/>
        <v>0</v>
      </c>
      <c r="P28" s="47">
        <f t="shared" si="67"/>
        <v>0</v>
      </c>
      <c r="Q28" s="47">
        <f t="shared" si="67"/>
        <v>0</v>
      </c>
      <c r="R28" s="47">
        <f t="shared" si="67"/>
        <v>0</v>
      </c>
      <c r="S28" s="47">
        <f t="shared" si="67"/>
        <v>0</v>
      </c>
      <c r="T28" s="47">
        <f t="shared" si="67"/>
        <v>15700</v>
      </c>
      <c r="U28" s="47">
        <f t="shared" si="67"/>
        <v>0</v>
      </c>
      <c r="V28" s="49">
        <f t="shared" si="67"/>
        <v>1</v>
      </c>
      <c r="W28" s="47">
        <f t="shared" si="55"/>
        <v>0</v>
      </c>
      <c r="X28" s="49">
        <f>X25</f>
        <v>0.06</v>
      </c>
      <c r="Y28" s="51">
        <f t="shared" si="7"/>
        <v>-17130</v>
      </c>
      <c r="Z28" s="51">
        <f t="shared" si="56"/>
        <v>-17130</v>
      </c>
      <c r="AA28" s="47">
        <f>AA25</f>
        <v>49020</v>
      </c>
      <c r="AB28" s="47">
        <f>AB25</f>
        <v>6130</v>
      </c>
      <c r="AC28" s="47">
        <f>AC25</f>
        <v>5480</v>
      </c>
      <c r="AD28" s="47">
        <f>AD25</f>
        <v>11030</v>
      </c>
      <c r="AE28" s="47">
        <f>AE25</f>
        <v>5220</v>
      </c>
      <c r="AF28" s="47">
        <f t="shared" si="10"/>
        <v>120</v>
      </c>
      <c r="AG28" s="38"/>
      <c r="AH28" s="38"/>
      <c r="AI28" s="47">
        <f t="shared" ref="AI28:AK28" si="68">AI25</f>
        <v>79950</v>
      </c>
      <c r="AJ28" s="47">
        <f t="shared" si="68"/>
        <v>790</v>
      </c>
      <c r="AK28" s="47">
        <f t="shared" si="68"/>
        <v>4830</v>
      </c>
      <c r="AL28" s="38"/>
      <c r="AM28" s="38"/>
      <c r="AN28" s="49">
        <f>AN25</f>
        <v>1</v>
      </c>
      <c r="AO28" s="45">
        <f t="shared" si="57"/>
        <v>271950</v>
      </c>
      <c r="AP28" s="78">
        <f t="shared" si="58"/>
        <v>271950</v>
      </c>
      <c r="AQ28" s="9"/>
      <c r="AR28" s="61">
        <f t="shared" si="2"/>
        <v>259130</v>
      </c>
      <c r="AS28" s="9"/>
      <c r="AT28" s="9"/>
      <c r="AU28" s="9"/>
      <c r="AV28" s="9"/>
      <c r="AW28" s="9"/>
      <c r="AX28" s="9"/>
      <c r="AY28" s="9"/>
      <c r="AZ28" s="9"/>
      <c r="BA28" s="9"/>
      <c r="BB28" s="9"/>
      <c r="BC28" s="9"/>
    </row>
    <row r="29" spans="1:55" ht="13.5" customHeight="1">
      <c r="A29" s="272">
        <v>9</v>
      </c>
      <c r="B29" s="280" t="s">
        <v>14</v>
      </c>
      <c r="C29" s="23" t="s">
        <v>15</v>
      </c>
      <c r="D29" s="24">
        <v>171230</v>
      </c>
      <c r="E29" s="24">
        <v>1600</v>
      </c>
      <c r="F29" s="42">
        <f t="shared" si="54"/>
        <v>24000</v>
      </c>
      <c r="G29" s="25">
        <v>24180</v>
      </c>
      <c r="H29" s="25">
        <v>240</v>
      </c>
      <c r="I29" s="52">
        <f>-(G29+H29*$H$5)</f>
        <v>-27780</v>
      </c>
      <c r="J29" s="26">
        <v>0</v>
      </c>
      <c r="K29" s="26">
        <v>0</v>
      </c>
      <c r="L29" s="56">
        <f>J29+K29*$H$5</f>
        <v>0</v>
      </c>
      <c r="M29" s="25">
        <v>0</v>
      </c>
      <c r="N29" s="25">
        <v>0</v>
      </c>
      <c r="O29" s="52">
        <f>ROUNDDOWN((M29+N29*$H$5)/計算表!$R$26,-1)</f>
        <v>0</v>
      </c>
      <c r="P29" s="25">
        <v>0</v>
      </c>
      <c r="Q29" s="25">
        <v>0</v>
      </c>
      <c r="R29" s="52">
        <f>P29+Q29*$H$5</f>
        <v>0</v>
      </c>
      <c r="S29" s="27">
        <v>0</v>
      </c>
      <c r="T29" s="27">
        <v>15700</v>
      </c>
      <c r="U29" s="27">
        <v>0</v>
      </c>
      <c r="V29" s="28">
        <v>1</v>
      </c>
      <c r="W29" s="52">
        <f t="shared" si="55"/>
        <v>0</v>
      </c>
      <c r="X29" s="28">
        <v>0.06</v>
      </c>
      <c r="Y29" s="42">
        <f t="shared" si="7"/>
        <v>-11710</v>
      </c>
      <c r="Z29" s="42">
        <f t="shared" si="56"/>
        <v>-11710</v>
      </c>
      <c r="AA29" s="39">
        <v>49020</v>
      </c>
      <c r="AB29" s="39">
        <v>6130</v>
      </c>
      <c r="AC29" s="52">
        <f>ROUNDDOWN((AA29*$I$5+AB29*$J$5)/計算表!$R$26,-1)</f>
        <v>5480</v>
      </c>
      <c r="AD29" s="108">
        <f>AD25</f>
        <v>11030</v>
      </c>
      <c r="AE29" s="52">
        <f>ROUNDDOWN((AD29)*K5/計算表!$R$26,-1)</f>
        <v>5220</v>
      </c>
      <c r="AF29" s="52">
        <f t="shared" si="10"/>
        <v>120</v>
      </c>
      <c r="AG29" s="30"/>
      <c r="AH29" s="30"/>
      <c r="AI29" s="25">
        <v>79950</v>
      </c>
      <c r="AJ29" s="25">
        <v>790</v>
      </c>
      <c r="AK29" s="52">
        <f>ROUNDDOWN((AI29+AJ29*$H$5)/計算表!$R$26,-1)</f>
        <v>4830</v>
      </c>
      <c r="AL29" s="30"/>
      <c r="AM29" s="30"/>
      <c r="AN29" s="31">
        <v>1</v>
      </c>
      <c r="AO29" s="43">
        <f t="shared" ref="AO29:AO32" si="69">IF(AN29=1,SUM(D29,F29,I29,O29,R29,S29,T29,U29,W29,Y29,AC29,AE29,AF29,AH29,AK29,AM29),ROUNDDOWN(SUM(D29,F29,I29,O29,R29,S29,T29,U29,W29,Y29)*AN29,-1)+SUM(AC29,AE29,AF29,AH29,AK29,AM29))</f>
        <v>187090</v>
      </c>
      <c r="AP29" s="76">
        <f t="shared" ref="AP29:AP32" si="70">IF(AN29=1,SUM(D29,F29,I29,L29,O29,R29,S29,T29,U29,W29,Z29,AC29,AE29,AF29,AH29,AK29,AM29),ROUNDDOWN(SUM(D29,F29,I29,L29,O29,R29,S29,T29,U29,W29,Z29)*AN29,-1)+SUM(AC29,AE29,AF29,AH29,AK29,AM29))</f>
        <v>187090</v>
      </c>
      <c r="AQ29" s="9"/>
      <c r="AR29" s="60">
        <f t="shared" si="2"/>
        <v>185260</v>
      </c>
      <c r="AS29" s="9"/>
      <c r="AT29" s="9"/>
      <c r="AU29" s="9"/>
      <c r="AV29" s="9"/>
      <c r="AW29" s="9"/>
      <c r="AX29" s="9"/>
      <c r="AY29" s="9"/>
      <c r="AZ29" s="9"/>
      <c r="BA29" s="9"/>
      <c r="BB29" s="9"/>
      <c r="BC29" s="9"/>
    </row>
    <row r="30" spans="1:55">
      <c r="A30" s="287"/>
      <c r="B30" s="289"/>
      <c r="C30" s="32" t="s">
        <v>16</v>
      </c>
      <c r="D30" s="33">
        <v>252840</v>
      </c>
      <c r="E30" s="33">
        <v>2410</v>
      </c>
      <c r="F30" s="50">
        <f t="shared" si="54"/>
        <v>36150</v>
      </c>
      <c r="G30" s="46">
        <f t="shared" ref="G30" si="71">G29</f>
        <v>24180</v>
      </c>
      <c r="H30" s="46">
        <f>H29</f>
        <v>240</v>
      </c>
      <c r="I30" s="46">
        <f>I29</f>
        <v>-27780</v>
      </c>
      <c r="J30" s="34">
        <v>0</v>
      </c>
      <c r="K30" s="34">
        <v>0</v>
      </c>
      <c r="L30" s="46">
        <f>J30+K30*$H$5</f>
        <v>0</v>
      </c>
      <c r="M30" s="46">
        <f t="shared" ref="M30:P30" si="72">M29</f>
        <v>0</v>
      </c>
      <c r="N30" s="46">
        <f t="shared" si="72"/>
        <v>0</v>
      </c>
      <c r="O30" s="46">
        <f t="shared" si="72"/>
        <v>0</v>
      </c>
      <c r="P30" s="46">
        <f t="shared" si="72"/>
        <v>0</v>
      </c>
      <c r="Q30" s="46">
        <f t="shared" ref="Q30:V30" si="73">Q29</f>
        <v>0</v>
      </c>
      <c r="R30" s="46">
        <f t="shared" si="73"/>
        <v>0</v>
      </c>
      <c r="S30" s="46">
        <f t="shared" si="73"/>
        <v>0</v>
      </c>
      <c r="T30" s="46">
        <f t="shared" si="73"/>
        <v>15700</v>
      </c>
      <c r="U30" s="46">
        <f t="shared" si="73"/>
        <v>0</v>
      </c>
      <c r="V30" s="48">
        <f t="shared" si="73"/>
        <v>1</v>
      </c>
      <c r="W30" s="46">
        <f t="shared" si="55"/>
        <v>0</v>
      </c>
      <c r="X30" s="48">
        <f>X29</f>
        <v>0.06</v>
      </c>
      <c r="Y30" s="50">
        <f t="shared" si="7"/>
        <v>-17330</v>
      </c>
      <c r="Z30" s="50">
        <f t="shared" si="56"/>
        <v>-17330</v>
      </c>
      <c r="AA30" s="46">
        <f t="shared" ref="AA30:AE30" si="74">AA29</f>
        <v>49020</v>
      </c>
      <c r="AB30" s="46">
        <f t="shared" si="74"/>
        <v>6130</v>
      </c>
      <c r="AC30" s="46">
        <f t="shared" si="74"/>
        <v>5480</v>
      </c>
      <c r="AD30" s="46">
        <f t="shared" si="74"/>
        <v>11030</v>
      </c>
      <c r="AE30" s="46">
        <f t="shared" si="74"/>
        <v>5220</v>
      </c>
      <c r="AF30" s="46">
        <f t="shared" si="10"/>
        <v>120</v>
      </c>
      <c r="AG30" s="35"/>
      <c r="AH30" s="35"/>
      <c r="AI30" s="46">
        <f t="shared" ref="AI30:AK30" si="75">AI29</f>
        <v>79950</v>
      </c>
      <c r="AJ30" s="46">
        <f t="shared" si="75"/>
        <v>790</v>
      </c>
      <c r="AK30" s="46">
        <f t="shared" si="75"/>
        <v>4830</v>
      </c>
      <c r="AL30" s="35"/>
      <c r="AM30" s="35"/>
      <c r="AN30" s="48">
        <f>AN29</f>
        <v>1</v>
      </c>
      <c r="AO30" s="44">
        <f t="shared" si="69"/>
        <v>275230</v>
      </c>
      <c r="AP30" s="77">
        <f t="shared" si="70"/>
        <v>275230</v>
      </c>
      <c r="AQ30" s="9"/>
      <c r="AR30" s="61">
        <f t="shared" si="2"/>
        <v>261970</v>
      </c>
      <c r="AS30" s="9"/>
      <c r="AT30" s="9"/>
      <c r="AU30" s="9"/>
      <c r="AV30" s="9"/>
      <c r="AW30" s="9"/>
      <c r="AX30" s="9"/>
      <c r="AY30" s="9"/>
      <c r="AZ30" s="9"/>
      <c r="BA30" s="9"/>
      <c r="BB30" s="9"/>
      <c r="BC30" s="9"/>
    </row>
    <row r="31" spans="1:55" ht="13.5" customHeight="1">
      <c r="A31" s="287"/>
      <c r="B31" s="289" t="s">
        <v>17</v>
      </c>
      <c r="C31" s="32" t="s">
        <v>15</v>
      </c>
      <c r="D31" s="36">
        <v>168200</v>
      </c>
      <c r="E31" s="36">
        <v>1570</v>
      </c>
      <c r="F31" s="54">
        <f t="shared" si="54"/>
        <v>23550</v>
      </c>
      <c r="G31" s="46">
        <f t="shared" ref="G31:H31" si="76">G29</f>
        <v>24180</v>
      </c>
      <c r="H31" s="46">
        <f t="shared" si="76"/>
        <v>240</v>
      </c>
      <c r="I31" s="46">
        <f t="shared" ref="I31:V31" si="77">I29</f>
        <v>-27780</v>
      </c>
      <c r="J31" s="54">
        <f t="shared" si="77"/>
        <v>0</v>
      </c>
      <c r="K31" s="54">
        <f t="shared" si="77"/>
        <v>0</v>
      </c>
      <c r="L31" s="54">
        <f t="shared" si="77"/>
        <v>0</v>
      </c>
      <c r="M31" s="46">
        <f t="shared" si="77"/>
        <v>0</v>
      </c>
      <c r="N31" s="46">
        <f t="shared" si="77"/>
        <v>0</v>
      </c>
      <c r="O31" s="46">
        <f t="shared" si="77"/>
        <v>0</v>
      </c>
      <c r="P31" s="46">
        <f t="shared" si="77"/>
        <v>0</v>
      </c>
      <c r="Q31" s="46">
        <f t="shared" si="77"/>
        <v>0</v>
      </c>
      <c r="R31" s="46">
        <f t="shared" si="77"/>
        <v>0</v>
      </c>
      <c r="S31" s="46">
        <f t="shared" si="77"/>
        <v>0</v>
      </c>
      <c r="T31" s="46">
        <f t="shared" si="77"/>
        <v>15700</v>
      </c>
      <c r="U31" s="46">
        <f t="shared" si="77"/>
        <v>0</v>
      </c>
      <c r="V31" s="48">
        <f t="shared" si="77"/>
        <v>1</v>
      </c>
      <c r="W31" s="46">
        <f t="shared" si="55"/>
        <v>0</v>
      </c>
      <c r="X31" s="48">
        <f>X29</f>
        <v>0.06</v>
      </c>
      <c r="Y31" s="50">
        <f t="shared" si="7"/>
        <v>-11500</v>
      </c>
      <c r="Z31" s="50">
        <f t="shared" si="56"/>
        <v>-11500</v>
      </c>
      <c r="AA31" s="46">
        <f>AA29</f>
        <v>49020</v>
      </c>
      <c r="AB31" s="46">
        <f>AB29</f>
        <v>6130</v>
      </c>
      <c r="AC31" s="46">
        <f>AC29</f>
        <v>5480</v>
      </c>
      <c r="AD31" s="46">
        <f t="shared" ref="AD31:AE31" si="78">AD29</f>
        <v>11030</v>
      </c>
      <c r="AE31" s="46">
        <f t="shared" si="78"/>
        <v>5220</v>
      </c>
      <c r="AF31" s="46">
        <f t="shared" si="10"/>
        <v>120</v>
      </c>
      <c r="AG31" s="35"/>
      <c r="AH31" s="35"/>
      <c r="AI31" s="46">
        <f t="shared" ref="AI31:AK31" si="79">AI29</f>
        <v>79950</v>
      </c>
      <c r="AJ31" s="46">
        <f t="shared" si="79"/>
        <v>790</v>
      </c>
      <c r="AK31" s="46">
        <f t="shared" si="79"/>
        <v>4830</v>
      </c>
      <c r="AL31" s="35"/>
      <c r="AM31" s="35"/>
      <c r="AN31" s="48">
        <f>AN29</f>
        <v>1</v>
      </c>
      <c r="AO31" s="44">
        <f t="shared" si="69"/>
        <v>183820</v>
      </c>
      <c r="AP31" s="77">
        <f t="shared" si="70"/>
        <v>183820</v>
      </c>
      <c r="AQ31" s="9"/>
      <c r="AR31" s="61">
        <f t="shared" si="2"/>
        <v>182410</v>
      </c>
      <c r="AS31" s="9"/>
      <c r="AT31" s="9"/>
      <c r="AU31" s="9"/>
      <c r="AV31" s="9"/>
      <c r="AW31" s="9"/>
      <c r="AX31" s="9"/>
      <c r="AY31" s="9"/>
      <c r="AZ31" s="9"/>
      <c r="BA31" s="9"/>
      <c r="BB31" s="9"/>
      <c r="BC31" s="9"/>
    </row>
    <row r="32" spans="1:55" ht="14.25" thickBot="1">
      <c r="A32" s="273"/>
      <c r="B32" s="281"/>
      <c r="C32" s="37" t="s">
        <v>16</v>
      </c>
      <c r="D32" s="68">
        <v>249810</v>
      </c>
      <c r="E32" s="68">
        <v>2380</v>
      </c>
      <c r="F32" s="55">
        <f t="shared" si="54"/>
        <v>35700</v>
      </c>
      <c r="G32" s="70">
        <f>G29</f>
        <v>24180</v>
      </c>
      <c r="H32" s="70">
        <f>H29</f>
        <v>240</v>
      </c>
      <c r="I32" s="47">
        <f>I29</f>
        <v>-27780</v>
      </c>
      <c r="J32" s="55">
        <f>J30</f>
        <v>0</v>
      </c>
      <c r="K32" s="55">
        <f>K30</f>
        <v>0</v>
      </c>
      <c r="L32" s="55">
        <f>L30</f>
        <v>0</v>
      </c>
      <c r="M32" s="47">
        <f t="shared" ref="M32:V32" si="80">M29</f>
        <v>0</v>
      </c>
      <c r="N32" s="47">
        <f t="shared" si="80"/>
        <v>0</v>
      </c>
      <c r="O32" s="47">
        <f t="shared" si="80"/>
        <v>0</v>
      </c>
      <c r="P32" s="47">
        <f t="shared" si="80"/>
        <v>0</v>
      </c>
      <c r="Q32" s="47">
        <f t="shared" si="80"/>
        <v>0</v>
      </c>
      <c r="R32" s="47">
        <f t="shared" si="80"/>
        <v>0</v>
      </c>
      <c r="S32" s="47">
        <f t="shared" si="80"/>
        <v>0</v>
      </c>
      <c r="T32" s="47">
        <f t="shared" si="80"/>
        <v>15700</v>
      </c>
      <c r="U32" s="47">
        <f t="shared" si="80"/>
        <v>0</v>
      </c>
      <c r="V32" s="49">
        <f t="shared" si="80"/>
        <v>1</v>
      </c>
      <c r="W32" s="47">
        <f t="shared" si="55"/>
        <v>0</v>
      </c>
      <c r="X32" s="49">
        <f>X29</f>
        <v>0.06</v>
      </c>
      <c r="Y32" s="51">
        <f t="shared" si="7"/>
        <v>-17130</v>
      </c>
      <c r="Z32" s="51">
        <f t="shared" si="56"/>
        <v>-17130</v>
      </c>
      <c r="AA32" s="47">
        <f>AA29</f>
        <v>49020</v>
      </c>
      <c r="AB32" s="47">
        <f>AB29</f>
        <v>6130</v>
      </c>
      <c r="AC32" s="47">
        <f>AC29</f>
        <v>5480</v>
      </c>
      <c r="AD32" s="47">
        <f t="shared" ref="AD32:AE32" si="81">AD29</f>
        <v>11030</v>
      </c>
      <c r="AE32" s="47">
        <f t="shared" si="81"/>
        <v>5220</v>
      </c>
      <c r="AF32" s="47">
        <f t="shared" si="10"/>
        <v>120</v>
      </c>
      <c r="AG32" s="38"/>
      <c r="AH32" s="38"/>
      <c r="AI32" s="47">
        <f t="shared" ref="AI32:AK32" si="82">AI29</f>
        <v>79950</v>
      </c>
      <c r="AJ32" s="47">
        <f t="shared" si="82"/>
        <v>790</v>
      </c>
      <c r="AK32" s="47">
        <f t="shared" si="82"/>
        <v>4830</v>
      </c>
      <c r="AL32" s="38"/>
      <c r="AM32" s="38"/>
      <c r="AN32" s="49">
        <f>AN29</f>
        <v>1</v>
      </c>
      <c r="AO32" s="45">
        <f t="shared" si="69"/>
        <v>271950</v>
      </c>
      <c r="AP32" s="78">
        <f t="shared" si="70"/>
        <v>271950</v>
      </c>
      <c r="AQ32" s="9"/>
      <c r="AR32" s="61">
        <f t="shared" si="2"/>
        <v>259130</v>
      </c>
      <c r="AS32" s="9"/>
      <c r="AT32" s="9"/>
      <c r="AU32" s="9"/>
      <c r="AV32" s="9"/>
      <c r="AW32" s="9"/>
      <c r="AX32" s="9"/>
      <c r="AY32" s="9"/>
      <c r="AZ32" s="9"/>
      <c r="BA32" s="9"/>
      <c r="BB32" s="9"/>
      <c r="BC32" s="9"/>
    </row>
    <row r="33" spans="1:104" ht="13.5" customHeight="1">
      <c r="A33" s="272">
        <v>10</v>
      </c>
      <c r="B33" s="280" t="s">
        <v>14</v>
      </c>
      <c r="C33" s="23" t="s">
        <v>15</v>
      </c>
      <c r="D33" s="24">
        <v>171230</v>
      </c>
      <c r="E33" s="24">
        <v>1600</v>
      </c>
      <c r="F33" s="42">
        <f t="shared" si="54"/>
        <v>24000</v>
      </c>
      <c r="G33" s="25">
        <v>24180</v>
      </c>
      <c r="H33" s="25">
        <v>240</v>
      </c>
      <c r="I33" s="52">
        <f>-(G33+H33*$H$5)</f>
        <v>-27780</v>
      </c>
      <c r="J33" s="26">
        <v>0</v>
      </c>
      <c r="K33" s="26">
        <v>0</v>
      </c>
      <c r="L33" s="56">
        <f>J33+K33*$H$5</f>
        <v>0</v>
      </c>
      <c r="M33" s="25">
        <v>0</v>
      </c>
      <c r="N33" s="25">
        <v>0</v>
      </c>
      <c r="O33" s="52">
        <f>ROUNDDOWN((M33+N33*$H$5)/計算表!$T$26,-1)</f>
        <v>0</v>
      </c>
      <c r="P33" s="25">
        <v>0</v>
      </c>
      <c r="Q33" s="25">
        <v>0</v>
      </c>
      <c r="R33" s="52">
        <f>P33+Q33*$H$5</f>
        <v>0</v>
      </c>
      <c r="S33" s="27">
        <v>0</v>
      </c>
      <c r="T33" s="27">
        <v>15700</v>
      </c>
      <c r="U33" s="27">
        <v>0</v>
      </c>
      <c r="V33" s="28">
        <v>1</v>
      </c>
      <c r="W33" s="52">
        <f t="shared" si="55"/>
        <v>0</v>
      </c>
      <c r="X33" s="28">
        <v>0.06</v>
      </c>
      <c r="Y33" s="42">
        <f t="shared" si="7"/>
        <v>-11710</v>
      </c>
      <c r="Z33" s="42">
        <f t="shared" si="56"/>
        <v>-11710</v>
      </c>
      <c r="AA33" s="39">
        <v>49020</v>
      </c>
      <c r="AB33" s="39">
        <v>6130</v>
      </c>
      <c r="AC33" s="52">
        <f>ROUNDDOWN((AA33*$I$5+AB33*$J$5)/計算表!$T$26,-1)</f>
        <v>5480</v>
      </c>
      <c r="AD33" s="108">
        <f>AD29</f>
        <v>11030</v>
      </c>
      <c r="AE33" s="52">
        <f>ROUNDDOWN((AD33)*K5/計算表!$T$26,-1)</f>
        <v>5220</v>
      </c>
      <c r="AF33" s="52">
        <f t="shared" si="10"/>
        <v>120</v>
      </c>
      <c r="AG33" s="30"/>
      <c r="AH33" s="30"/>
      <c r="AI33" s="25">
        <v>79950</v>
      </c>
      <c r="AJ33" s="25">
        <v>790</v>
      </c>
      <c r="AK33" s="52">
        <f>ROUNDDOWN((AI33+AJ33*$H$5)/計算表!$T$26,-1)</f>
        <v>4830</v>
      </c>
      <c r="AL33" s="30"/>
      <c r="AM33" s="30"/>
      <c r="AN33" s="31">
        <v>1</v>
      </c>
      <c r="AO33" s="43">
        <f t="shared" ref="AO33:AO56" si="83">IF(AN33=1,SUM(D33,F33,I33,O33,R33,S33,T33,U33,W33,Y33,AC33,AE33,AF33,AH33,AK33,AM33),ROUNDDOWN(SUM(D33,F33,I33,O33,R33,S33,T33,U33,W33,Y33)*AN33,-1)+SUM(AC33,AE33,AF33,AH33,AK33,AM33))</f>
        <v>187090</v>
      </c>
      <c r="AP33" s="76">
        <f t="shared" ref="AP33:AP56" si="84">IF(AN33=1,SUM(D33,F33,I33,L33,O33,R33,S33,T33,U33,W33,Z33,AC33,AE33,AF33,AH33,AK33,AM33),ROUNDDOWN(SUM(D33,F33,I33,L33,O33,R33,S33,T33,U33,W33,Z33)*AN33,-1)+SUM(AC33,AE33,AF33,AH33,AK33,AM33))</f>
        <v>187090</v>
      </c>
      <c r="AQ33" s="9"/>
      <c r="AR33" s="60">
        <f t="shared" si="2"/>
        <v>185260</v>
      </c>
      <c r="AS33" s="9"/>
      <c r="AT33" s="9"/>
      <c r="AU33" s="9"/>
      <c r="AV33" s="9"/>
      <c r="AW33" s="9"/>
      <c r="AX33" s="9"/>
      <c r="AY33" s="9"/>
      <c r="AZ33" s="9"/>
      <c r="BA33" s="9"/>
      <c r="BB33" s="9"/>
      <c r="BC33" s="9"/>
    </row>
    <row r="34" spans="1:104">
      <c r="A34" s="287"/>
      <c r="B34" s="289"/>
      <c r="C34" s="32" t="s">
        <v>16</v>
      </c>
      <c r="D34" s="33">
        <v>252840</v>
      </c>
      <c r="E34" s="33">
        <v>2410</v>
      </c>
      <c r="F34" s="50">
        <f t="shared" si="54"/>
        <v>36150</v>
      </c>
      <c r="G34" s="46">
        <f t="shared" ref="G34" si="85">G33</f>
        <v>24180</v>
      </c>
      <c r="H34" s="46">
        <f>H33</f>
        <v>240</v>
      </c>
      <c r="I34" s="46">
        <f>I33</f>
        <v>-27780</v>
      </c>
      <c r="J34" s="34">
        <v>0</v>
      </c>
      <c r="K34" s="34">
        <v>0</v>
      </c>
      <c r="L34" s="46">
        <f>J34+K34*$H$5</f>
        <v>0</v>
      </c>
      <c r="M34" s="46">
        <f t="shared" ref="M34:P34" si="86">M33</f>
        <v>0</v>
      </c>
      <c r="N34" s="46">
        <f t="shared" si="86"/>
        <v>0</v>
      </c>
      <c r="O34" s="46">
        <f t="shared" si="86"/>
        <v>0</v>
      </c>
      <c r="P34" s="46">
        <f t="shared" si="86"/>
        <v>0</v>
      </c>
      <c r="Q34" s="46">
        <f t="shared" ref="Q34:V34" si="87">Q33</f>
        <v>0</v>
      </c>
      <c r="R34" s="46">
        <f t="shared" si="87"/>
        <v>0</v>
      </c>
      <c r="S34" s="46">
        <f t="shared" si="87"/>
        <v>0</v>
      </c>
      <c r="T34" s="46">
        <f t="shared" si="87"/>
        <v>15700</v>
      </c>
      <c r="U34" s="46">
        <f t="shared" si="87"/>
        <v>0</v>
      </c>
      <c r="V34" s="48">
        <f t="shared" si="87"/>
        <v>1</v>
      </c>
      <c r="W34" s="46">
        <f t="shared" si="55"/>
        <v>0</v>
      </c>
      <c r="X34" s="48">
        <f>X33</f>
        <v>0.06</v>
      </c>
      <c r="Y34" s="50">
        <f t="shared" si="7"/>
        <v>-17330</v>
      </c>
      <c r="Z34" s="50">
        <f t="shared" si="56"/>
        <v>-17330</v>
      </c>
      <c r="AA34" s="46">
        <f t="shared" ref="AA34:AC34" si="88">AA33</f>
        <v>49020</v>
      </c>
      <c r="AB34" s="46">
        <f t="shared" si="88"/>
        <v>6130</v>
      </c>
      <c r="AC34" s="46">
        <f t="shared" si="88"/>
        <v>5480</v>
      </c>
      <c r="AD34" s="46">
        <f t="shared" ref="AD34:AE34" si="89">AD33</f>
        <v>11030</v>
      </c>
      <c r="AE34" s="46">
        <f t="shared" si="89"/>
        <v>5220</v>
      </c>
      <c r="AF34" s="46">
        <f t="shared" si="10"/>
        <v>120</v>
      </c>
      <c r="AG34" s="35"/>
      <c r="AH34" s="35"/>
      <c r="AI34" s="46">
        <f t="shared" ref="AI34:AK34" si="90">AI33</f>
        <v>79950</v>
      </c>
      <c r="AJ34" s="46">
        <f t="shared" si="90"/>
        <v>790</v>
      </c>
      <c r="AK34" s="46">
        <f t="shared" si="90"/>
        <v>4830</v>
      </c>
      <c r="AL34" s="35"/>
      <c r="AM34" s="35"/>
      <c r="AN34" s="48">
        <f>AN33</f>
        <v>1</v>
      </c>
      <c r="AO34" s="44">
        <f t="shared" si="83"/>
        <v>275230</v>
      </c>
      <c r="AP34" s="77">
        <f t="shared" si="84"/>
        <v>275230</v>
      </c>
      <c r="AQ34" s="9"/>
      <c r="AR34" s="61">
        <f t="shared" si="2"/>
        <v>261970</v>
      </c>
      <c r="AS34" s="9"/>
      <c r="AT34" s="9"/>
      <c r="AU34" s="9"/>
      <c r="AV34" s="9"/>
      <c r="AW34" s="9"/>
      <c r="AX34" s="9"/>
      <c r="AY34" s="9"/>
      <c r="AZ34" s="9"/>
      <c r="BA34" s="9"/>
      <c r="BB34" s="9"/>
      <c r="BC34" s="9"/>
    </row>
    <row r="35" spans="1:104" ht="13.5" customHeight="1">
      <c r="A35" s="287"/>
      <c r="B35" s="289" t="s">
        <v>17</v>
      </c>
      <c r="C35" s="32" t="s">
        <v>15</v>
      </c>
      <c r="D35" s="36">
        <v>168200</v>
      </c>
      <c r="E35" s="36">
        <v>1570</v>
      </c>
      <c r="F35" s="54">
        <f t="shared" si="54"/>
        <v>23550</v>
      </c>
      <c r="G35" s="46">
        <f t="shared" ref="G35:V35" si="91">G33</f>
        <v>24180</v>
      </c>
      <c r="H35" s="46">
        <f t="shared" si="91"/>
        <v>240</v>
      </c>
      <c r="I35" s="46">
        <f t="shared" si="91"/>
        <v>-27780</v>
      </c>
      <c r="J35" s="54">
        <f t="shared" si="91"/>
        <v>0</v>
      </c>
      <c r="K35" s="54">
        <f t="shared" si="91"/>
        <v>0</v>
      </c>
      <c r="L35" s="54">
        <f t="shared" si="91"/>
        <v>0</v>
      </c>
      <c r="M35" s="46">
        <f t="shared" si="91"/>
        <v>0</v>
      </c>
      <c r="N35" s="46">
        <f t="shared" si="91"/>
        <v>0</v>
      </c>
      <c r="O35" s="46">
        <f t="shared" si="91"/>
        <v>0</v>
      </c>
      <c r="P35" s="46">
        <f t="shared" si="91"/>
        <v>0</v>
      </c>
      <c r="Q35" s="46">
        <f t="shared" si="91"/>
        <v>0</v>
      </c>
      <c r="R35" s="46">
        <f t="shared" si="91"/>
        <v>0</v>
      </c>
      <c r="S35" s="46">
        <f t="shared" si="91"/>
        <v>0</v>
      </c>
      <c r="T35" s="46">
        <f t="shared" si="91"/>
        <v>15700</v>
      </c>
      <c r="U35" s="46">
        <f t="shared" si="91"/>
        <v>0</v>
      </c>
      <c r="V35" s="48">
        <f t="shared" si="91"/>
        <v>1</v>
      </c>
      <c r="W35" s="46">
        <f t="shared" si="55"/>
        <v>0</v>
      </c>
      <c r="X35" s="48">
        <f>X33</f>
        <v>0.06</v>
      </c>
      <c r="Y35" s="50">
        <f t="shared" si="7"/>
        <v>-11500</v>
      </c>
      <c r="Z35" s="50">
        <f t="shared" si="56"/>
        <v>-11500</v>
      </c>
      <c r="AA35" s="46">
        <f>AA33</f>
        <v>49020</v>
      </c>
      <c r="AB35" s="46">
        <f>AB33</f>
        <v>6130</v>
      </c>
      <c r="AC35" s="46">
        <f>AC33</f>
        <v>5480</v>
      </c>
      <c r="AD35" s="46">
        <f>AD33</f>
        <v>11030</v>
      </c>
      <c r="AE35" s="46">
        <f>AE33</f>
        <v>5220</v>
      </c>
      <c r="AF35" s="46">
        <f t="shared" si="10"/>
        <v>120</v>
      </c>
      <c r="AG35" s="35"/>
      <c r="AH35" s="35"/>
      <c r="AI35" s="46">
        <f t="shared" ref="AI35:AK35" si="92">AI33</f>
        <v>79950</v>
      </c>
      <c r="AJ35" s="46">
        <f t="shared" si="92"/>
        <v>790</v>
      </c>
      <c r="AK35" s="46">
        <f t="shared" si="92"/>
        <v>4830</v>
      </c>
      <c r="AL35" s="35"/>
      <c r="AM35" s="35"/>
      <c r="AN35" s="48">
        <f>AN33</f>
        <v>1</v>
      </c>
      <c r="AO35" s="44">
        <f t="shared" si="83"/>
        <v>183820</v>
      </c>
      <c r="AP35" s="77">
        <f t="shared" si="84"/>
        <v>183820</v>
      </c>
      <c r="AQ35" s="9"/>
      <c r="AR35" s="61">
        <f t="shared" si="2"/>
        <v>182410</v>
      </c>
      <c r="AS35" s="9"/>
      <c r="AT35" s="9"/>
      <c r="AU35" s="9"/>
      <c r="AV35" s="9"/>
      <c r="AW35" s="9"/>
      <c r="AX35" s="9"/>
      <c r="AY35" s="9"/>
      <c r="AZ35" s="9"/>
      <c r="BA35" s="9"/>
      <c r="BB35" s="9"/>
      <c r="BC35" s="9"/>
    </row>
    <row r="36" spans="1:104" ht="14.25" thickBot="1">
      <c r="A36" s="273"/>
      <c r="B36" s="281"/>
      <c r="C36" s="37" t="s">
        <v>16</v>
      </c>
      <c r="D36" s="68">
        <v>249810</v>
      </c>
      <c r="E36" s="68">
        <v>2380</v>
      </c>
      <c r="F36" s="55">
        <f t="shared" si="54"/>
        <v>35700</v>
      </c>
      <c r="G36" s="47">
        <f>G33</f>
        <v>24180</v>
      </c>
      <c r="H36" s="47">
        <f>H33</f>
        <v>240</v>
      </c>
      <c r="I36" s="47">
        <f>I33</f>
        <v>-27780</v>
      </c>
      <c r="J36" s="55">
        <f>J34</f>
        <v>0</v>
      </c>
      <c r="K36" s="55">
        <f>K34</f>
        <v>0</v>
      </c>
      <c r="L36" s="55">
        <f>L34</f>
        <v>0</v>
      </c>
      <c r="M36" s="47">
        <f t="shared" ref="M36:V36" si="93">M33</f>
        <v>0</v>
      </c>
      <c r="N36" s="47">
        <f t="shared" si="93"/>
        <v>0</v>
      </c>
      <c r="O36" s="47">
        <f t="shared" si="93"/>
        <v>0</v>
      </c>
      <c r="P36" s="47">
        <f t="shared" si="93"/>
        <v>0</v>
      </c>
      <c r="Q36" s="47">
        <f t="shared" si="93"/>
        <v>0</v>
      </c>
      <c r="R36" s="47">
        <f t="shared" si="93"/>
        <v>0</v>
      </c>
      <c r="S36" s="47">
        <f t="shared" si="93"/>
        <v>0</v>
      </c>
      <c r="T36" s="47">
        <f t="shared" si="93"/>
        <v>15700</v>
      </c>
      <c r="U36" s="47">
        <f t="shared" si="93"/>
        <v>0</v>
      </c>
      <c r="V36" s="49">
        <f t="shared" si="93"/>
        <v>1</v>
      </c>
      <c r="W36" s="47">
        <f t="shared" si="55"/>
        <v>0</v>
      </c>
      <c r="X36" s="49">
        <f>X33</f>
        <v>0.06</v>
      </c>
      <c r="Y36" s="51">
        <f t="shared" si="7"/>
        <v>-17130</v>
      </c>
      <c r="Z36" s="51">
        <f t="shared" si="56"/>
        <v>-17130</v>
      </c>
      <c r="AA36" s="47">
        <f>AA33</f>
        <v>49020</v>
      </c>
      <c r="AB36" s="47">
        <f>AB33</f>
        <v>6130</v>
      </c>
      <c r="AC36" s="47">
        <f>AC33</f>
        <v>5480</v>
      </c>
      <c r="AD36" s="47">
        <f>AD33</f>
        <v>11030</v>
      </c>
      <c r="AE36" s="47">
        <f>AE33</f>
        <v>5220</v>
      </c>
      <c r="AF36" s="47">
        <f t="shared" si="10"/>
        <v>120</v>
      </c>
      <c r="AG36" s="38"/>
      <c r="AH36" s="38"/>
      <c r="AI36" s="47">
        <f t="shared" ref="AI36:AK36" si="94">AI33</f>
        <v>79950</v>
      </c>
      <c r="AJ36" s="47">
        <f t="shared" si="94"/>
        <v>790</v>
      </c>
      <c r="AK36" s="47">
        <f t="shared" si="94"/>
        <v>4830</v>
      </c>
      <c r="AL36" s="38"/>
      <c r="AM36" s="38"/>
      <c r="AN36" s="49">
        <f>AN33</f>
        <v>1</v>
      </c>
      <c r="AO36" s="45">
        <f t="shared" si="83"/>
        <v>271950</v>
      </c>
      <c r="AP36" s="78">
        <f t="shared" si="84"/>
        <v>271950</v>
      </c>
      <c r="AQ36" s="9"/>
      <c r="AR36" s="61">
        <f t="shared" si="2"/>
        <v>259130</v>
      </c>
      <c r="AS36" s="9"/>
      <c r="AT36" s="9"/>
      <c r="AU36" s="9"/>
      <c r="AV36" s="9"/>
      <c r="AW36" s="9"/>
      <c r="AX36" s="9"/>
      <c r="AY36" s="9"/>
      <c r="AZ36" s="9"/>
      <c r="BA36" s="9"/>
      <c r="BB36" s="9"/>
      <c r="BC36" s="9"/>
    </row>
    <row r="37" spans="1:104">
      <c r="A37" s="272">
        <v>11</v>
      </c>
      <c r="B37" s="280" t="s">
        <v>14</v>
      </c>
      <c r="C37" s="23" t="s">
        <v>15</v>
      </c>
      <c r="D37" s="24">
        <v>171230</v>
      </c>
      <c r="E37" s="24">
        <v>1600</v>
      </c>
      <c r="F37" s="42">
        <f t="shared" si="54"/>
        <v>24000</v>
      </c>
      <c r="G37" s="25">
        <v>24180</v>
      </c>
      <c r="H37" s="25">
        <v>240</v>
      </c>
      <c r="I37" s="52">
        <f>-(G37+H37*$H$5)</f>
        <v>-27780</v>
      </c>
      <c r="J37" s="26">
        <v>0</v>
      </c>
      <c r="K37" s="26">
        <v>0</v>
      </c>
      <c r="L37" s="56">
        <f>J37+K37*$H$5</f>
        <v>0</v>
      </c>
      <c r="M37" s="25">
        <v>0</v>
      </c>
      <c r="N37" s="25">
        <v>0</v>
      </c>
      <c r="O37" s="52">
        <f>ROUNDDOWN((M37+N37*$H$5)/計算表!$V$26,-1)</f>
        <v>0</v>
      </c>
      <c r="P37" s="25">
        <v>0</v>
      </c>
      <c r="Q37" s="25">
        <v>0</v>
      </c>
      <c r="R37" s="52">
        <f>P37+Q37*$H$5</f>
        <v>0</v>
      </c>
      <c r="S37" s="27">
        <v>0</v>
      </c>
      <c r="T37" s="27">
        <v>15700</v>
      </c>
      <c r="U37" s="27">
        <v>0</v>
      </c>
      <c r="V37" s="28">
        <v>1</v>
      </c>
      <c r="W37" s="52">
        <f t="shared" si="55"/>
        <v>0</v>
      </c>
      <c r="X37" s="28">
        <v>0.05</v>
      </c>
      <c r="Y37" s="42">
        <f t="shared" si="7"/>
        <v>-9760</v>
      </c>
      <c r="Z37" s="42">
        <f t="shared" si="56"/>
        <v>-9760</v>
      </c>
      <c r="AA37" s="39">
        <v>49020</v>
      </c>
      <c r="AB37" s="39">
        <v>6130</v>
      </c>
      <c r="AC37" s="52">
        <f>ROUNDDOWN((AA37*$I$5+AB37*$J$5)/計算表!$V$26,-1)</f>
        <v>5480</v>
      </c>
      <c r="AD37" s="108">
        <f>AD33</f>
        <v>11030</v>
      </c>
      <c r="AE37" s="52">
        <f>ROUNDDOWN((AD37)*K5/計算表!$V$26,-1)</f>
        <v>5220</v>
      </c>
      <c r="AF37" s="52">
        <f t="shared" si="10"/>
        <v>120</v>
      </c>
      <c r="AG37" s="30"/>
      <c r="AH37" s="30"/>
      <c r="AI37" s="25">
        <v>79950</v>
      </c>
      <c r="AJ37" s="25">
        <v>790</v>
      </c>
      <c r="AK37" s="52">
        <f>ROUNDDOWN((AI37+AJ37*$H$5)/計算表!$V$26,-1)</f>
        <v>4830</v>
      </c>
      <c r="AL37" s="30"/>
      <c r="AM37" s="30"/>
      <c r="AN37" s="31">
        <v>1</v>
      </c>
      <c r="AO37" s="43">
        <f t="shared" si="83"/>
        <v>189040</v>
      </c>
      <c r="AP37" s="76">
        <f t="shared" si="84"/>
        <v>189040</v>
      </c>
      <c r="AQ37" s="9"/>
      <c r="AR37" s="60">
        <f t="shared" si="2"/>
        <v>186970</v>
      </c>
      <c r="AS37" s="9"/>
      <c r="AT37" s="9"/>
      <c r="AU37" s="9"/>
      <c r="AV37" s="9"/>
      <c r="AW37" s="9"/>
      <c r="AX37" s="9"/>
      <c r="AY37" s="9"/>
      <c r="AZ37" s="9"/>
      <c r="BA37" s="9"/>
      <c r="BB37" s="9"/>
      <c r="BC37" s="9"/>
      <c r="CZ37" s="9">
        <f>CZ35-CZ31</f>
        <v>0</v>
      </c>
    </row>
    <row r="38" spans="1:104">
      <c r="A38" s="287"/>
      <c r="B38" s="289"/>
      <c r="C38" s="32" t="s">
        <v>16</v>
      </c>
      <c r="D38" s="33">
        <v>252840</v>
      </c>
      <c r="E38" s="33">
        <v>2410</v>
      </c>
      <c r="F38" s="50">
        <f t="shared" si="54"/>
        <v>36150</v>
      </c>
      <c r="G38" s="46">
        <f t="shared" ref="G38" si="95">G37</f>
        <v>24180</v>
      </c>
      <c r="H38" s="46">
        <f>H37</f>
        <v>240</v>
      </c>
      <c r="I38" s="46">
        <f>I37</f>
        <v>-27780</v>
      </c>
      <c r="J38" s="34">
        <v>0</v>
      </c>
      <c r="K38" s="34">
        <v>0</v>
      </c>
      <c r="L38" s="46">
        <f>J38+K38*$H$5</f>
        <v>0</v>
      </c>
      <c r="M38" s="46">
        <f t="shared" ref="M38:P38" si="96">M37</f>
        <v>0</v>
      </c>
      <c r="N38" s="46">
        <f t="shared" si="96"/>
        <v>0</v>
      </c>
      <c r="O38" s="46">
        <f t="shared" si="96"/>
        <v>0</v>
      </c>
      <c r="P38" s="46">
        <f t="shared" si="96"/>
        <v>0</v>
      </c>
      <c r="Q38" s="46">
        <f t="shared" ref="Q38:V38" si="97">Q37</f>
        <v>0</v>
      </c>
      <c r="R38" s="46">
        <f t="shared" si="97"/>
        <v>0</v>
      </c>
      <c r="S38" s="46">
        <f t="shared" si="97"/>
        <v>0</v>
      </c>
      <c r="T38" s="46">
        <f t="shared" si="97"/>
        <v>15700</v>
      </c>
      <c r="U38" s="46">
        <f t="shared" si="97"/>
        <v>0</v>
      </c>
      <c r="V38" s="48">
        <f t="shared" si="97"/>
        <v>1</v>
      </c>
      <c r="W38" s="46">
        <f t="shared" si="55"/>
        <v>0</v>
      </c>
      <c r="X38" s="48">
        <f>X37</f>
        <v>0.05</v>
      </c>
      <c r="Y38" s="50">
        <f t="shared" si="7"/>
        <v>-14440</v>
      </c>
      <c r="Z38" s="50">
        <f t="shared" si="56"/>
        <v>-14440</v>
      </c>
      <c r="AA38" s="46">
        <f t="shared" ref="AA38:AC38" si="98">AA37</f>
        <v>49020</v>
      </c>
      <c r="AB38" s="46">
        <f t="shared" si="98"/>
        <v>6130</v>
      </c>
      <c r="AC38" s="46">
        <f t="shared" si="98"/>
        <v>5480</v>
      </c>
      <c r="AD38" s="46">
        <f t="shared" ref="AD38:AE38" si="99">AD37</f>
        <v>11030</v>
      </c>
      <c r="AE38" s="46">
        <f t="shared" si="99"/>
        <v>5220</v>
      </c>
      <c r="AF38" s="46">
        <f t="shared" si="10"/>
        <v>120</v>
      </c>
      <c r="AG38" s="35"/>
      <c r="AH38" s="35"/>
      <c r="AI38" s="46">
        <f t="shared" ref="AI38:AK38" si="100">AI37</f>
        <v>79950</v>
      </c>
      <c r="AJ38" s="46">
        <f t="shared" si="100"/>
        <v>790</v>
      </c>
      <c r="AK38" s="46">
        <f t="shared" si="100"/>
        <v>4830</v>
      </c>
      <c r="AL38" s="35"/>
      <c r="AM38" s="35"/>
      <c r="AN38" s="48">
        <f>AN37</f>
        <v>1</v>
      </c>
      <c r="AO38" s="44">
        <f t="shared" si="83"/>
        <v>278120</v>
      </c>
      <c r="AP38" s="77">
        <f t="shared" si="84"/>
        <v>278120</v>
      </c>
      <c r="AQ38" s="9"/>
      <c r="AR38" s="61">
        <f t="shared" si="2"/>
        <v>264500</v>
      </c>
      <c r="AS38" s="9"/>
      <c r="AT38" s="9"/>
      <c r="AU38" s="9"/>
      <c r="AV38" s="9"/>
      <c r="AW38" s="9"/>
      <c r="AX38" s="9"/>
      <c r="AY38" s="9"/>
      <c r="AZ38" s="9"/>
      <c r="BA38" s="9"/>
      <c r="BB38" s="9"/>
      <c r="BC38" s="9"/>
    </row>
    <row r="39" spans="1:104">
      <c r="A39" s="287"/>
      <c r="B39" s="289" t="s">
        <v>17</v>
      </c>
      <c r="C39" s="32" t="s">
        <v>15</v>
      </c>
      <c r="D39" s="36">
        <v>168200</v>
      </c>
      <c r="E39" s="36">
        <v>1570</v>
      </c>
      <c r="F39" s="54">
        <f t="shared" si="54"/>
        <v>23550</v>
      </c>
      <c r="G39" s="46">
        <f t="shared" ref="G39:H39" si="101">G37</f>
        <v>24180</v>
      </c>
      <c r="H39" s="46">
        <f t="shared" si="101"/>
        <v>240</v>
      </c>
      <c r="I39" s="46">
        <f t="shared" ref="I39:V39" si="102">I37</f>
        <v>-27780</v>
      </c>
      <c r="J39" s="54">
        <f t="shared" si="102"/>
        <v>0</v>
      </c>
      <c r="K39" s="54">
        <f t="shared" si="102"/>
        <v>0</v>
      </c>
      <c r="L39" s="54">
        <f t="shared" si="102"/>
        <v>0</v>
      </c>
      <c r="M39" s="46">
        <f t="shared" si="102"/>
        <v>0</v>
      </c>
      <c r="N39" s="46">
        <f t="shared" si="102"/>
        <v>0</v>
      </c>
      <c r="O39" s="46">
        <f t="shared" si="102"/>
        <v>0</v>
      </c>
      <c r="P39" s="46">
        <f t="shared" si="102"/>
        <v>0</v>
      </c>
      <c r="Q39" s="46">
        <f t="shared" si="102"/>
        <v>0</v>
      </c>
      <c r="R39" s="46">
        <f t="shared" si="102"/>
        <v>0</v>
      </c>
      <c r="S39" s="46">
        <f t="shared" si="102"/>
        <v>0</v>
      </c>
      <c r="T39" s="46">
        <f t="shared" si="102"/>
        <v>15700</v>
      </c>
      <c r="U39" s="46">
        <f t="shared" si="102"/>
        <v>0</v>
      </c>
      <c r="V39" s="48">
        <f t="shared" si="102"/>
        <v>1</v>
      </c>
      <c r="W39" s="46">
        <f t="shared" si="55"/>
        <v>0</v>
      </c>
      <c r="X39" s="48">
        <f>X37</f>
        <v>0.05</v>
      </c>
      <c r="Y39" s="50">
        <f t="shared" si="7"/>
        <v>-9580</v>
      </c>
      <c r="Z39" s="50">
        <f t="shared" si="56"/>
        <v>-9580</v>
      </c>
      <c r="AA39" s="46">
        <f>AA37</f>
        <v>49020</v>
      </c>
      <c r="AB39" s="46">
        <f>AB37</f>
        <v>6130</v>
      </c>
      <c r="AC39" s="46">
        <f>AC37</f>
        <v>5480</v>
      </c>
      <c r="AD39" s="46">
        <f>AD37</f>
        <v>11030</v>
      </c>
      <c r="AE39" s="46">
        <f>AE37</f>
        <v>5220</v>
      </c>
      <c r="AF39" s="46">
        <f t="shared" si="10"/>
        <v>120</v>
      </c>
      <c r="AG39" s="35"/>
      <c r="AH39" s="35"/>
      <c r="AI39" s="46">
        <f t="shared" ref="AI39:AK39" si="103">AI37</f>
        <v>79950</v>
      </c>
      <c r="AJ39" s="46">
        <f t="shared" si="103"/>
        <v>790</v>
      </c>
      <c r="AK39" s="46">
        <f t="shared" si="103"/>
        <v>4830</v>
      </c>
      <c r="AL39" s="35"/>
      <c r="AM39" s="35"/>
      <c r="AN39" s="48">
        <f>AN37</f>
        <v>1</v>
      </c>
      <c r="AO39" s="44">
        <f t="shared" si="83"/>
        <v>185740</v>
      </c>
      <c r="AP39" s="77">
        <f t="shared" si="84"/>
        <v>185740</v>
      </c>
      <c r="AQ39" s="9"/>
      <c r="AR39" s="61">
        <f t="shared" si="2"/>
        <v>184090</v>
      </c>
      <c r="AS39" s="9"/>
      <c r="AT39" s="9"/>
      <c r="AU39" s="9"/>
      <c r="AV39" s="9"/>
      <c r="AW39" s="9"/>
      <c r="AX39" s="9"/>
      <c r="AY39" s="9"/>
      <c r="AZ39" s="9"/>
      <c r="BA39" s="9"/>
      <c r="BB39" s="9"/>
      <c r="BC39" s="9"/>
    </row>
    <row r="40" spans="1:104" ht="14.25" thickBot="1">
      <c r="A40" s="273"/>
      <c r="B40" s="281"/>
      <c r="C40" s="37" t="s">
        <v>16</v>
      </c>
      <c r="D40" s="68">
        <v>249810</v>
      </c>
      <c r="E40" s="68">
        <v>2380</v>
      </c>
      <c r="F40" s="55">
        <f t="shared" si="54"/>
        <v>35700</v>
      </c>
      <c r="G40" s="70">
        <f>G37</f>
        <v>24180</v>
      </c>
      <c r="H40" s="70">
        <f>H37</f>
        <v>240</v>
      </c>
      <c r="I40" s="47">
        <f>I37</f>
        <v>-27780</v>
      </c>
      <c r="J40" s="55">
        <f>J38</f>
        <v>0</v>
      </c>
      <c r="K40" s="55">
        <f>K38</f>
        <v>0</v>
      </c>
      <c r="L40" s="55">
        <f>L38</f>
        <v>0</v>
      </c>
      <c r="M40" s="47">
        <f t="shared" ref="M40:V40" si="104">M37</f>
        <v>0</v>
      </c>
      <c r="N40" s="47">
        <f t="shared" si="104"/>
        <v>0</v>
      </c>
      <c r="O40" s="47">
        <f t="shared" si="104"/>
        <v>0</v>
      </c>
      <c r="P40" s="47">
        <f t="shared" si="104"/>
        <v>0</v>
      </c>
      <c r="Q40" s="47">
        <f t="shared" si="104"/>
        <v>0</v>
      </c>
      <c r="R40" s="47">
        <f t="shared" si="104"/>
        <v>0</v>
      </c>
      <c r="S40" s="47">
        <f t="shared" si="104"/>
        <v>0</v>
      </c>
      <c r="T40" s="47">
        <f t="shared" si="104"/>
        <v>15700</v>
      </c>
      <c r="U40" s="47">
        <f t="shared" si="104"/>
        <v>0</v>
      </c>
      <c r="V40" s="49">
        <f t="shared" si="104"/>
        <v>1</v>
      </c>
      <c r="W40" s="47">
        <f t="shared" si="55"/>
        <v>0</v>
      </c>
      <c r="X40" s="49">
        <f>X37</f>
        <v>0.05</v>
      </c>
      <c r="Y40" s="51">
        <f t="shared" si="7"/>
        <v>-14270</v>
      </c>
      <c r="Z40" s="51">
        <f t="shared" si="56"/>
        <v>-14270</v>
      </c>
      <c r="AA40" s="47">
        <f>AA37</f>
        <v>49020</v>
      </c>
      <c r="AB40" s="47">
        <f>AB37</f>
        <v>6130</v>
      </c>
      <c r="AC40" s="47">
        <f>AC37</f>
        <v>5480</v>
      </c>
      <c r="AD40" s="47">
        <f>AD37</f>
        <v>11030</v>
      </c>
      <c r="AE40" s="47">
        <f>AE37</f>
        <v>5220</v>
      </c>
      <c r="AF40" s="47">
        <f t="shared" si="10"/>
        <v>120</v>
      </c>
      <c r="AG40" s="38"/>
      <c r="AH40" s="38"/>
      <c r="AI40" s="47">
        <f t="shared" ref="AI40:AK40" si="105">AI37</f>
        <v>79950</v>
      </c>
      <c r="AJ40" s="47">
        <f t="shared" si="105"/>
        <v>790</v>
      </c>
      <c r="AK40" s="47">
        <f t="shared" si="105"/>
        <v>4830</v>
      </c>
      <c r="AL40" s="38"/>
      <c r="AM40" s="38"/>
      <c r="AN40" s="49">
        <f>AN37</f>
        <v>1</v>
      </c>
      <c r="AO40" s="45">
        <f t="shared" si="83"/>
        <v>274810</v>
      </c>
      <c r="AP40" s="78">
        <f t="shared" si="84"/>
        <v>274810</v>
      </c>
      <c r="AQ40" s="9"/>
      <c r="AR40" s="61">
        <f t="shared" si="2"/>
        <v>261620</v>
      </c>
      <c r="AS40" s="9"/>
      <c r="AT40" s="9"/>
      <c r="AU40" s="9"/>
      <c r="AV40" s="9"/>
      <c r="AW40" s="9"/>
      <c r="AX40" s="9"/>
      <c r="AY40" s="9"/>
      <c r="AZ40" s="9"/>
      <c r="BA40" s="9"/>
      <c r="BB40" s="9"/>
      <c r="BC40" s="9"/>
    </row>
    <row r="41" spans="1:104">
      <c r="A41" s="272">
        <v>12</v>
      </c>
      <c r="B41" s="280" t="s">
        <v>14</v>
      </c>
      <c r="C41" s="23" t="s">
        <v>15</v>
      </c>
      <c r="D41" s="24">
        <v>171230</v>
      </c>
      <c r="E41" s="24">
        <v>1600</v>
      </c>
      <c r="F41" s="42">
        <f t="shared" ref="F41:F56" si="106">E41*$H$5</f>
        <v>24000</v>
      </c>
      <c r="G41" s="25">
        <v>24180</v>
      </c>
      <c r="H41" s="25">
        <v>240</v>
      </c>
      <c r="I41" s="52">
        <f>-(G41+H41*$H$5)</f>
        <v>-27780</v>
      </c>
      <c r="J41" s="26">
        <v>0</v>
      </c>
      <c r="K41" s="26">
        <v>0</v>
      </c>
      <c r="L41" s="56">
        <f>J41+K41*$H$5</f>
        <v>0</v>
      </c>
      <c r="M41" s="25">
        <v>0</v>
      </c>
      <c r="N41" s="25">
        <v>0</v>
      </c>
      <c r="O41" s="52">
        <f>ROUNDDOWN((M41+N41*$H$5)/計算表!$X$26,-1)</f>
        <v>0</v>
      </c>
      <c r="P41" s="25">
        <v>0</v>
      </c>
      <c r="Q41" s="25">
        <v>0</v>
      </c>
      <c r="R41" s="52">
        <f>P41+Q41*$H$5</f>
        <v>0</v>
      </c>
      <c r="S41" s="27">
        <v>0</v>
      </c>
      <c r="T41" s="27">
        <v>15700</v>
      </c>
      <c r="U41" s="27">
        <v>0</v>
      </c>
      <c r="V41" s="28">
        <v>1</v>
      </c>
      <c r="W41" s="52">
        <f t="shared" ref="W41:W56" si="107">IF(V41=1,0,-ROUNDDOWN(SUM(D41,F41,R41)*V41,-1))</f>
        <v>0</v>
      </c>
      <c r="X41" s="28">
        <v>0.06</v>
      </c>
      <c r="Y41" s="42">
        <f t="shared" si="7"/>
        <v>-11710</v>
      </c>
      <c r="Z41" s="42">
        <f t="shared" ref="Z41:Z56" si="108">IF(X41=1,0,-ROUNDDOWN(SUM(D41,F41,L41,R41)*X41,-1))</f>
        <v>-11710</v>
      </c>
      <c r="AA41" s="39">
        <v>49020</v>
      </c>
      <c r="AB41" s="39">
        <v>6130</v>
      </c>
      <c r="AC41" s="52">
        <f>ROUNDDOWN((AA41*$I$5+AB41*$J$5)/計算表!$X$26,-1)</f>
        <v>5480</v>
      </c>
      <c r="AD41" s="108">
        <f>AD33</f>
        <v>11030</v>
      </c>
      <c r="AE41" s="52">
        <f>ROUNDDOWN((AD41)*K5/計算表!$X$26,-1)</f>
        <v>5220</v>
      </c>
      <c r="AF41" s="52">
        <f t="shared" si="10"/>
        <v>120</v>
      </c>
      <c r="AG41" s="30"/>
      <c r="AH41" s="30"/>
      <c r="AI41" s="25">
        <v>79950</v>
      </c>
      <c r="AJ41" s="25">
        <v>790</v>
      </c>
      <c r="AK41" s="52">
        <f>ROUNDDOWN((AI41+AJ41*$H$5)/計算表!$X$26,-1)</f>
        <v>4830</v>
      </c>
      <c r="AL41" s="30"/>
      <c r="AM41" s="30"/>
      <c r="AN41" s="31">
        <v>1</v>
      </c>
      <c r="AO41" s="43">
        <f t="shared" si="83"/>
        <v>187090</v>
      </c>
      <c r="AP41" s="76">
        <f t="shared" si="84"/>
        <v>187090</v>
      </c>
      <c r="AQ41" s="9"/>
      <c r="AR41" s="60">
        <f t="shared" si="2"/>
        <v>185260</v>
      </c>
      <c r="AS41" s="9"/>
      <c r="AT41" s="9"/>
      <c r="AU41" s="9"/>
      <c r="AV41" s="9"/>
      <c r="AW41" s="9"/>
      <c r="AX41" s="9"/>
      <c r="AY41" s="9"/>
      <c r="AZ41" s="9"/>
      <c r="BA41" s="9"/>
      <c r="BB41" s="9"/>
      <c r="BC41" s="9"/>
    </row>
    <row r="42" spans="1:104">
      <c r="A42" s="287"/>
      <c r="B42" s="289"/>
      <c r="C42" s="32" t="s">
        <v>16</v>
      </c>
      <c r="D42" s="33">
        <v>252840</v>
      </c>
      <c r="E42" s="33">
        <v>2410</v>
      </c>
      <c r="F42" s="50">
        <f t="shared" si="106"/>
        <v>36150</v>
      </c>
      <c r="G42" s="46">
        <f t="shared" ref="G42" si="109">G41</f>
        <v>24180</v>
      </c>
      <c r="H42" s="46">
        <f>H41</f>
        <v>240</v>
      </c>
      <c r="I42" s="46">
        <f>I41</f>
        <v>-27780</v>
      </c>
      <c r="J42" s="34">
        <v>0</v>
      </c>
      <c r="K42" s="34">
        <v>0</v>
      </c>
      <c r="L42" s="46">
        <f>J42+K42*$H$5</f>
        <v>0</v>
      </c>
      <c r="M42" s="46">
        <f t="shared" ref="M42:P42" si="110">M41</f>
        <v>0</v>
      </c>
      <c r="N42" s="46">
        <f t="shared" si="110"/>
        <v>0</v>
      </c>
      <c r="O42" s="46">
        <f t="shared" si="110"/>
        <v>0</v>
      </c>
      <c r="P42" s="46">
        <f t="shared" si="110"/>
        <v>0</v>
      </c>
      <c r="Q42" s="46">
        <f t="shared" ref="Q42:V42" si="111">Q41</f>
        <v>0</v>
      </c>
      <c r="R42" s="46">
        <f t="shared" si="111"/>
        <v>0</v>
      </c>
      <c r="S42" s="46">
        <f t="shared" si="111"/>
        <v>0</v>
      </c>
      <c r="T42" s="46">
        <f t="shared" si="111"/>
        <v>15700</v>
      </c>
      <c r="U42" s="46">
        <f t="shared" si="111"/>
        <v>0</v>
      </c>
      <c r="V42" s="48">
        <f t="shared" si="111"/>
        <v>1</v>
      </c>
      <c r="W42" s="46">
        <f t="shared" si="107"/>
        <v>0</v>
      </c>
      <c r="X42" s="48">
        <f>X41</f>
        <v>0.06</v>
      </c>
      <c r="Y42" s="50">
        <f t="shared" ref="Y42:Y56" si="112">IF(X42=1,0,-ROUNDDOWN(SUM(D42,F42,R42)*X42,-1))</f>
        <v>-17330</v>
      </c>
      <c r="Z42" s="50">
        <f t="shared" si="108"/>
        <v>-17330</v>
      </c>
      <c r="AA42" s="46">
        <f t="shared" ref="AA42:AC42" si="113">AA41</f>
        <v>49020</v>
      </c>
      <c r="AB42" s="46">
        <f t="shared" si="113"/>
        <v>6130</v>
      </c>
      <c r="AC42" s="46">
        <f t="shared" si="113"/>
        <v>5480</v>
      </c>
      <c r="AD42" s="46">
        <f t="shared" ref="AD42:AE42" si="114">AD41</f>
        <v>11030</v>
      </c>
      <c r="AE42" s="46">
        <f t="shared" si="114"/>
        <v>5220</v>
      </c>
      <c r="AF42" s="46">
        <f t="shared" si="10"/>
        <v>120</v>
      </c>
      <c r="AG42" s="35"/>
      <c r="AH42" s="35"/>
      <c r="AI42" s="46">
        <f t="shared" ref="AI42:AK42" si="115">AI41</f>
        <v>79950</v>
      </c>
      <c r="AJ42" s="46">
        <f t="shared" si="115"/>
        <v>790</v>
      </c>
      <c r="AK42" s="46">
        <f t="shared" si="115"/>
        <v>4830</v>
      </c>
      <c r="AL42" s="35"/>
      <c r="AM42" s="35"/>
      <c r="AN42" s="48">
        <f>AN41</f>
        <v>1</v>
      </c>
      <c r="AO42" s="44">
        <f t="shared" si="83"/>
        <v>275230</v>
      </c>
      <c r="AP42" s="77">
        <f t="shared" si="84"/>
        <v>275230</v>
      </c>
      <c r="AQ42" s="9"/>
      <c r="AR42" s="61">
        <f t="shared" si="2"/>
        <v>261970</v>
      </c>
      <c r="AS42" s="9"/>
      <c r="AT42" s="9"/>
      <c r="AU42" s="9"/>
      <c r="AV42" s="9"/>
      <c r="AW42" s="9"/>
      <c r="AX42" s="9"/>
      <c r="AY42" s="9"/>
      <c r="AZ42" s="9"/>
      <c r="BA42" s="9"/>
      <c r="BB42" s="9"/>
      <c r="BC42" s="9"/>
    </row>
    <row r="43" spans="1:104">
      <c r="A43" s="287"/>
      <c r="B43" s="289" t="s">
        <v>17</v>
      </c>
      <c r="C43" s="32" t="s">
        <v>15</v>
      </c>
      <c r="D43" s="36">
        <v>168200</v>
      </c>
      <c r="E43" s="36">
        <v>1570</v>
      </c>
      <c r="F43" s="54">
        <f t="shared" si="106"/>
        <v>23550</v>
      </c>
      <c r="G43" s="46">
        <f t="shared" ref="G43:H43" si="116">G41</f>
        <v>24180</v>
      </c>
      <c r="H43" s="46">
        <f t="shared" si="116"/>
        <v>240</v>
      </c>
      <c r="I43" s="46">
        <f t="shared" ref="I43:V43" si="117">I41</f>
        <v>-27780</v>
      </c>
      <c r="J43" s="54">
        <f t="shared" si="117"/>
        <v>0</v>
      </c>
      <c r="K43" s="54">
        <f t="shared" si="117"/>
        <v>0</v>
      </c>
      <c r="L43" s="54">
        <f t="shared" si="117"/>
        <v>0</v>
      </c>
      <c r="M43" s="46">
        <f t="shared" si="117"/>
        <v>0</v>
      </c>
      <c r="N43" s="46">
        <f t="shared" si="117"/>
        <v>0</v>
      </c>
      <c r="O43" s="46">
        <f t="shared" si="117"/>
        <v>0</v>
      </c>
      <c r="P43" s="46">
        <f t="shared" si="117"/>
        <v>0</v>
      </c>
      <c r="Q43" s="46">
        <f t="shared" si="117"/>
        <v>0</v>
      </c>
      <c r="R43" s="46">
        <f t="shared" si="117"/>
        <v>0</v>
      </c>
      <c r="S43" s="46">
        <f t="shared" si="117"/>
        <v>0</v>
      </c>
      <c r="T43" s="46">
        <f t="shared" si="117"/>
        <v>15700</v>
      </c>
      <c r="U43" s="46">
        <f t="shared" si="117"/>
        <v>0</v>
      </c>
      <c r="V43" s="48">
        <f t="shared" si="117"/>
        <v>1</v>
      </c>
      <c r="W43" s="46">
        <f t="shared" si="107"/>
        <v>0</v>
      </c>
      <c r="X43" s="48">
        <f>X41</f>
        <v>0.06</v>
      </c>
      <c r="Y43" s="50">
        <f t="shared" si="112"/>
        <v>-11500</v>
      </c>
      <c r="Z43" s="50">
        <f t="shared" si="108"/>
        <v>-11500</v>
      </c>
      <c r="AA43" s="46">
        <f>AA41</f>
        <v>49020</v>
      </c>
      <c r="AB43" s="46">
        <f>AB41</f>
        <v>6130</v>
      </c>
      <c r="AC43" s="46">
        <f>AC41</f>
        <v>5480</v>
      </c>
      <c r="AD43" s="46">
        <f>AD41</f>
        <v>11030</v>
      </c>
      <c r="AE43" s="46">
        <f>AE41</f>
        <v>5220</v>
      </c>
      <c r="AF43" s="46">
        <f t="shared" si="10"/>
        <v>120</v>
      </c>
      <c r="AG43" s="35"/>
      <c r="AH43" s="35"/>
      <c r="AI43" s="46">
        <f t="shared" ref="AI43:AK43" si="118">AI41</f>
        <v>79950</v>
      </c>
      <c r="AJ43" s="46">
        <f t="shared" si="118"/>
        <v>790</v>
      </c>
      <c r="AK43" s="46">
        <f t="shared" si="118"/>
        <v>4830</v>
      </c>
      <c r="AL43" s="35"/>
      <c r="AM43" s="35"/>
      <c r="AN43" s="48">
        <f>AN41</f>
        <v>1</v>
      </c>
      <c r="AO43" s="44">
        <f t="shared" si="83"/>
        <v>183820</v>
      </c>
      <c r="AP43" s="77">
        <f t="shared" si="84"/>
        <v>183820</v>
      </c>
      <c r="AQ43" s="9"/>
      <c r="AR43" s="61">
        <f t="shared" si="2"/>
        <v>182410</v>
      </c>
      <c r="AS43" s="9"/>
      <c r="AT43" s="9"/>
      <c r="AU43" s="9"/>
      <c r="AV43" s="9"/>
      <c r="AW43" s="9"/>
      <c r="AX43" s="9"/>
      <c r="AY43" s="9"/>
      <c r="AZ43" s="9"/>
      <c r="BA43" s="9"/>
      <c r="BB43" s="9"/>
      <c r="BC43" s="9"/>
    </row>
    <row r="44" spans="1:104" ht="14.25" thickBot="1">
      <c r="A44" s="273"/>
      <c r="B44" s="281"/>
      <c r="C44" s="37" t="s">
        <v>16</v>
      </c>
      <c r="D44" s="68">
        <v>249810</v>
      </c>
      <c r="E44" s="68">
        <v>2380</v>
      </c>
      <c r="F44" s="55">
        <f t="shared" si="106"/>
        <v>35700</v>
      </c>
      <c r="G44" s="70">
        <f>G41</f>
        <v>24180</v>
      </c>
      <c r="H44" s="70">
        <f>H41</f>
        <v>240</v>
      </c>
      <c r="I44" s="47">
        <f>I41</f>
        <v>-27780</v>
      </c>
      <c r="J44" s="55">
        <f>J42</f>
        <v>0</v>
      </c>
      <c r="K44" s="55">
        <f>K42</f>
        <v>0</v>
      </c>
      <c r="L44" s="55">
        <f>L42</f>
        <v>0</v>
      </c>
      <c r="M44" s="47">
        <f t="shared" ref="M44:V44" si="119">M41</f>
        <v>0</v>
      </c>
      <c r="N44" s="47">
        <f t="shared" si="119"/>
        <v>0</v>
      </c>
      <c r="O44" s="47">
        <f t="shared" si="119"/>
        <v>0</v>
      </c>
      <c r="P44" s="47">
        <f t="shared" si="119"/>
        <v>0</v>
      </c>
      <c r="Q44" s="47">
        <f t="shared" si="119"/>
        <v>0</v>
      </c>
      <c r="R44" s="47">
        <f t="shared" si="119"/>
        <v>0</v>
      </c>
      <c r="S44" s="47">
        <f t="shared" si="119"/>
        <v>0</v>
      </c>
      <c r="T44" s="47">
        <f t="shared" si="119"/>
        <v>15700</v>
      </c>
      <c r="U44" s="47">
        <f t="shared" si="119"/>
        <v>0</v>
      </c>
      <c r="V44" s="49">
        <f t="shared" si="119"/>
        <v>1</v>
      </c>
      <c r="W44" s="47">
        <f t="shared" si="107"/>
        <v>0</v>
      </c>
      <c r="X44" s="49">
        <f>X41</f>
        <v>0.06</v>
      </c>
      <c r="Y44" s="51">
        <f t="shared" si="112"/>
        <v>-17130</v>
      </c>
      <c r="Z44" s="51">
        <f t="shared" si="108"/>
        <v>-17130</v>
      </c>
      <c r="AA44" s="47">
        <f>AA41</f>
        <v>49020</v>
      </c>
      <c r="AB44" s="47">
        <f>AB41</f>
        <v>6130</v>
      </c>
      <c r="AC44" s="47">
        <f>AC41</f>
        <v>5480</v>
      </c>
      <c r="AD44" s="47">
        <f>AD41</f>
        <v>11030</v>
      </c>
      <c r="AE44" s="47">
        <f>AE41</f>
        <v>5220</v>
      </c>
      <c r="AF44" s="47">
        <f t="shared" si="10"/>
        <v>120</v>
      </c>
      <c r="AG44" s="38"/>
      <c r="AH44" s="38"/>
      <c r="AI44" s="47">
        <f t="shared" ref="AI44:AK44" si="120">AI41</f>
        <v>79950</v>
      </c>
      <c r="AJ44" s="47">
        <f t="shared" si="120"/>
        <v>790</v>
      </c>
      <c r="AK44" s="47">
        <f t="shared" si="120"/>
        <v>4830</v>
      </c>
      <c r="AL44" s="38"/>
      <c r="AM44" s="38"/>
      <c r="AN44" s="49">
        <f>AN41</f>
        <v>1</v>
      </c>
      <c r="AO44" s="45">
        <f t="shared" si="83"/>
        <v>271950</v>
      </c>
      <c r="AP44" s="78">
        <f t="shared" si="84"/>
        <v>271950</v>
      </c>
      <c r="AQ44" s="9"/>
      <c r="AR44" s="61">
        <f t="shared" si="2"/>
        <v>259130</v>
      </c>
      <c r="AS44" s="9"/>
      <c r="AT44" s="9"/>
      <c r="AU44" s="9"/>
      <c r="AV44" s="9"/>
      <c r="AW44" s="9"/>
      <c r="AX44" s="9"/>
      <c r="AY44" s="9"/>
      <c r="AZ44" s="9"/>
      <c r="BA44" s="9"/>
      <c r="BB44" s="9"/>
      <c r="BC44" s="9"/>
    </row>
    <row r="45" spans="1:104">
      <c r="A45" s="272">
        <v>1</v>
      </c>
      <c r="B45" s="280" t="s">
        <v>14</v>
      </c>
      <c r="C45" s="23" t="s">
        <v>15</v>
      </c>
      <c r="D45" s="24">
        <v>171230</v>
      </c>
      <c r="E45" s="24">
        <v>1600</v>
      </c>
      <c r="F45" s="42">
        <f t="shared" si="106"/>
        <v>24000</v>
      </c>
      <c r="G45" s="25">
        <v>24180</v>
      </c>
      <c r="H45" s="25">
        <v>240</v>
      </c>
      <c r="I45" s="52">
        <f>-(G45+H45*$H$5)</f>
        <v>-27780</v>
      </c>
      <c r="J45" s="26">
        <v>0</v>
      </c>
      <c r="K45" s="26">
        <v>0</v>
      </c>
      <c r="L45" s="56">
        <f>J45+K45*$H$5</f>
        <v>0</v>
      </c>
      <c r="M45" s="25">
        <v>0</v>
      </c>
      <c r="N45" s="25">
        <v>0</v>
      </c>
      <c r="O45" s="52">
        <f>ROUNDDOWN((M45+N45*$H$5)/計算表!$Z$26,-1)</f>
        <v>0</v>
      </c>
      <c r="P45" s="25">
        <v>0</v>
      </c>
      <c r="Q45" s="25">
        <v>0</v>
      </c>
      <c r="R45" s="52">
        <f>P45+Q45*$H$5</f>
        <v>0</v>
      </c>
      <c r="S45" s="27">
        <v>0</v>
      </c>
      <c r="T45" s="27">
        <v>15700</v>
      </c>
      <c r="U45" s="27">
        <v>0</v>
      </c>
      <c r="V45" s="28">
        <v>1</v>
      </c>
      <c r="W45" s="52">
        <f t="shared" si="107"/>
        <v>0</v>
      </c>
      <c r="X45" s="28">
        <v>0.06</v>
      </c>
      <c r="Y45" s="42">
        <f t="shared" si="112"/>
        <v>-11710</v>
      </c>
      <c r="Z45" s="42">
        <f t="shared" si="108"/>
        <v>-11710</v>
      </c>
      <c r="AA45" s="39">
        <v>49020</v>
      </c>
      <c r="AB45" s="39">
        <v>6130</v>
      </c>
      <c r="AC45" s="52">
        <f>ROUNDDOWN((AA45*$I$5+AB45*$J$5)/計算表!$Z$26,-1)</f>
        <v>5480</v>
      </c>
      <c r="AD45" s="108">
        <f>AD33</f>
        <v>11030</v>
      </c>
      <c r="AE45" s="52">
        <f>ROUNDDOWN((AD45)*K5/計算表!$Z$26,-1)</f>
        <v>5220</v>
      </c>
      <c r="AF45" s="52">
        <f t="shared" si="10"/>
        <v>120</v>
      </c>
      <c r="AG45" s="30"/>
      <c r="AH45" s="30"/>
      <c r="AI45" s="25">
        <v>79950</v>
      </c>
      <c r="AJ45" s="25">
        <v>790</v>
      </c>
      <c r="AK45" s="52">
        <f>ROUNDDOWN((AI45+AJ45*$H$5)/計算表!$Z$26,-1)</f>
        <v>4830</v>
      </c>
      <c r="AL45" s="30"/>
      <c r="AM45" s="30"/>
      <c r="AN45" s="31">
        <v>1</v>
      </c>
      <c r="AO45" s="43">
        <f t="shared" si="83"/>
        <v>187090</v>
      </c>
      <c r="AP45" s="76">
        <f t="shared" si="84"/>
        <v>187090</v>
      </c>
      <c r="AQ45" s="9"/>
      <c r="AR45" s="60">
        <f t="shared" si="2"/>
        <v>185260</v>
      </c>
      <c r="AS45" s="9"/>
      <c r="AT45" s="9"/>
      <c r="AU45" s="9"/>
      <c r="AV45" s="9"/>
      <c r="AW45" s="9"/>
      <c r="AX45" s="9"/>
      <c r="AY45" s="9"/>
      <c r="AZ45" s="9"/>
      <c r="BA45" s="9"/>
      <c r="BB45" s="9"/>
      <c r="BC45" s="9"/>
    </row>
    <row r="46" spans="1:104">
      <c r="A46" s="287"/>
      <c r="B46" s="289"/>
      <c r="C46" s="32" t="s">
        <v>16</v>
      </c>
      <c r="D46" s="33">
        <v>252840</v>
      </c>
      <c r="E46" s="33">
        <v>2410</v>
      </c>
      <c r="F46" s="50">
        <f t="shared" si="106"/>
        <v>36150</v>
      </c>
      <c r="G46" s="46">
        <f t="shared" ref="G46" si="121">G45</f>
        <v>24180</v>
      </c>
      <c r="H46" s="46">
        <f>H45</f>
        <v>240</v>
      </c>
      <c r="I46" s="46">
        <f>I45</f>
        <v>-27780</v>
      </c>
      <c r="J46" s="34">
        <v>0</v>
      </c>
      <c r="K46" s="34">
        <v>0</v>
      </c>
      <c r="L46" s="46">
        <f>J46+K46*$H$5</f>
        <v>0</v>
      </c>
      <c r="M46" s="46">
        <f t="shared" ref="M46:P46" si="122">M45</f>
        <v>0</v>
      </c>
      <c r="N46" s="46">
        <f t="shared" si="122"/>
        <v>0</v>
      </c>
      <c r="O46" s="46">
        <f t="shared" si="122"/>
        <v>0</v>
      </c>
      <c r="P46" s="46">
        <f t="shared" si="122"/>
        <v>0</v>
      </c>
      <c r="Q46" s="46">
        <f t="shared" ref="Q46:V46" si="123">Q45</f>
        <v>0</v>
      </c>
      <c r="R46" s="46">
        <f t="shared" si="123"/>
        <v>0</v>
      </c>
      <c r="S46" s="46">
        <f t="shared" si="123"/>
        <v>0</v>
      </c>
      <c r="T46" s="46">
        <f t="shared" si="123"/>
        <v>15700</v>
      </c>
      <c r="U46" s="46">
        <f t="shared" si="123"/>
        <v>0</v>
      </c>
      <c r="V46" s="48">
        <f t="shared" si="123"/>
        <v>1</v>
      </c>
      <c r="W46" s="46">
        <f t="shared" si="107"/>
        <v>0</v>
      </c>
      <c r="X46" s="48">
        <f>X45</f>
        <v>0.06</v>
      </c>
      <c r="Y46" s="50">
        <f t="shared" si="112"/>
        <v>-17330</v>
      </c>
      <c r="Z46" s="50">
        <f t="shared" si="108"/>
        <v>-17330</v>
      </c>
      <c r="AA46" s="46">
        <f t="shared" ref="AA46:AC46" si="124">AA45</f>
        <v>49020</v>
      </c>
      <c r="AB46" s="46">
        <f t="shared" si="124"/>
        <v>6130</v>
      </c>
      <c r="AC46" s="46">
        <f t="shared" si="124"/>
        <v>5480</v>
      </c>
      <c r="AD46" s="46">
        <f t="shared" ref="AD46:AE46" si="125">AD45</f>
        <v>11030</v>
      </c>
      <c r="AE46" s="46">
        <f t="shared" si="125"/>
        <v>5220</v>
      </c>
      <c r="AF46" s="46">
        <f t="shared" si="10"/>
        <v>120</v>
      </c>
      <c r="AG46" s="35"/>
      <c r="AH46" s="35"/>
      <c r="AI46" s="46">
        <f t="shared" ref="AI46:AK46" si="126">AI45</f>
        <v>79950</v>
      </c>
      <c r="AJ46" s="46">
        <f t="shared" si="126"/>
        <v>790</v>
      </c>
      <c r="AK46" s="46">
        <f t="shared" si="126"/>
        <v>4830</v>
      </c>
      <c r="AL46" s="35"/>
      <c r="AM46" s="35"/>
      <c r="AN46" s="48">
        <f>AN45</f>
        <v>1</v>
      </c>
      <c r="AO46" s="44">
        <f t="shared" si="83"/>
        <v>275230</v>
      </c>
      <c r="AP46" s="77">
        <f t="shared" si="84"/>
        <v>275230</v>
      </c>
      <c r="AQ46" s="9"/>
      <c r="AR46" s="61">
        <f t="shared" si="2"/>
        <v>261970</v>
      </c>
      <c r="AS46" s="9"/>
      <c r="AT46" s="9"/>
      <c r="AU46" s="9"/>
      <c r="AV46" s="9"/>
      <c r="AW46" s="9"/>
      <c r="AX46" s="9"/>
      <c r="AY46" s="9"/>
      <c r="AZ46" s="9"/>
      <c r="BA46" s="9"/>
      <c r="BB46" s="9"/>
      <c r="BC46" s="9"/>
    </row>
    <row r="47" spans="1:104">
      <c r="A47" s="287"/>
      <c r="B47" s="289" t="s">
        <v>17</v>
      </c>
      <c r="C47" s="32" t="s">
        <v>15</v>
      </c>
      <c r="D47" s="36">
        <v>168200</v>
      </c>
      <c r="E47" s="36">
        <v>1570</v>
      </c>
      <c r="F47" s="54">
        <f t="shared" si="106"/>
        <v>23550</v>
      </c>
      <c r="G47" s="46">
        <f t="shared" ref="G47:H47" si="127">G45</f>
        <v>24180</v>
      </c>
      <c r="H47" s="46">
        <f t="shared" si="127"/>
        <v>240</v>
      </c>
      <c r="I47" s="46">
        <f t="shared" ref="I47:V47" si="128">I45</f>
        <v>-27780</v>
      </c>
      <c r="J47" s="54">
        <f t="shared" si="128"/>
        <v>0</v>
      </c>
      <c r="K47" s="54">
        <f t="shared" si="128"/>
        <v>0</v>
      </c>
      <c r="L47" s="54">
        <f t="shared" si="128"/>
        <v>0</v>
      </c>
      <c r="M47" s="46">
        <f t="shared" si="128"/>
        <v>0</v>
      </c>
      <c r="N47" s="46">
        <f t="shared" si="128"/>
        <v>0</v>
      </c>
      <c r="O47" s="46">
        <f t="shared" si="128"/>
        <v>0</v>
      </c>
      <c r="P47" s="46">
        <f t="shared" si="128"/>
        <v>0</v>
      </c>
      <c r="Q47" s="46">
        <f t="shared" si="128"/>
        <v>0</v>
      </c>
      <c r="R47" s="46">
        <f t="shared" si="128"/>
        <v>0</v>
      </c>
      <c r="S47" s="46">
        <f t="shared" si="128"/>
        <v>0</v>
      </c>
      <c r="T47" s="46">
        <f t="shared" si="128"/>
        <v>15700</v>
      </c>
      <c r="U47" s="46">
        <f t="shared" si="128"/>
        <v>0</v>
      </c>
      <c r="V47" s="48">
        <f t="shared" si="128"/>
        <v>1</v>
      </c>
      <c r="W47" s="46">
        <f t="shared" si="107"/>
        <v>0</v>
      </c>
      <c r="X47" s="48">
        <f>X45</f>
        <v>0.06</v>
      </c>
      <c r="Y47" s="50">
        <f t="shared" si="112"/>
        <v>-11500</v>
      </c>
      <c r="Z47" s="50">
        <f t="shared" si="108"/>
        <v>-11500</v>
      </c>
      <c r="AA47" s="46">
        <f>AA45</f>
        <v>49020</v>
      </c>
      <c r="AB47" s="46">
        <f>AB45</f>
        <v>6130</v>
      </c>
      <c r="AC47" s="46">
        <f>AC45</f>
        <v>5480</v>
      </c>
      <c r="AD47" s="46">
        <f>AD45</f>
        <v>11030</v>
      </c>
      <c r="AE47" s="46">
        <f>AE45</f>
        <v>5220</v>
      </c>
      <c r="AF47" s="46">
        <f t="shared" si="10"/>
        <v>120</v>
      </c>
      <c r="AG47" s="35"/>
      <c r="AH47" s="35"/>
      <c r="AI47" s="46">
        <f t="shared" ref="AI47:AK47" si="129">AI45</f>
        <v>79950</v>
      </c>
      <c r="AJ47" s="46">
        <f t="shared" si="129"/>
        <v>790</v>
      </c>
      <c r="AK47" s="46">
        <f t="shared" si="129"/>
        <v>4830</v>
      </c>
      <c r="AL47" s="35"/>
      <c r="AM47" s="35"/>
      <c r="AN47" s="48">
        <f>AN45</f>
        <v>1</v>
      </c>
      <c r="AO47" s="44">
        <f t="shared" si="83"/>
        <v>183820</v>
      </c>
      <c r="AP47" s="77">
        <f t="shared" si="84"/>
        <v>183820</v>
      </c>
      <c r="AQ47" s="9"/>
      <c r="AR47" s="61">
        <f t="shared" si="2"/>
        <v>182410</v>
      </c>
      <c r="AS47" s="9"/>
      <c r="AT47" s="9"/>
      <c r="AU47" s="9"/>
      <c r="AV47" s="9"/>
      <c r="AW47" s="9"/>
      <c r="AX47" s="9"/>
      <c r="AY47" s="9"/>
      <c r="AZ47" s="9"/>
      <c r="BA47" s="9"/>
      <c r="BB47" s="9"/>
      <c r="BC47" s="9"/>
    </row>
    <row r="48" spans="1:104" ht="14.25" thickBot="1">
      <c r="A48" s="273"/>
      <c r="B48" s="281"/>
      <c r="C48" s="37" t="s">
        <v>16</v>
      </c>
      <c r="D48" s="68">
        <v>249810</v>
      </c>
      <c r="E48" s="68">
        <v>2380</v>
      </c>
      <c r="F48" s="55">
        <f t="shared" si="106"/>
        <v>35700</v>
      </c>
      <c r="G48" s="70">
        <f>G45</f>
        <v>24180</v>
      </c>
      <c r="H48" s="70">
        <f>H45</f>
        <v>240</v>
      </c>
      <c r="I48" s="47">
        <f>I45</f>
        <v>-27780</v>
      </c>
      <c r="J48" s="55">
        <f>J46</f>
        <v>0</v>
      </c>
      <c r="K48" s="55">
        <f>K46</f>
        <v>0</v>
      </c>
      <c r="L48" s="55">
        <f>L46</f>
        <v>0</v>
      </c>
      <c r="M48" s="47">
        <f t="shared" ref="M48:V48" si="130">M45</f>
        <v>0</v>
      </c>
      <c r="N48" s="47">
        <f t="shared" si="130"/>
        <v>0</v>
      </c>
      <c r="O48" s="47">
        <f t="shared" si="130"/>
        <v>0</v>
      </c>
      <c r="P48" s="47">
        <f t="shared" si="130"/>
        <v>0</v>
      </c>
      <c r="Q48" s="47">
        <f t="shared" si="130"/>
        <v>0</v>
      </c>
      <c r="R48" s="47">
        <f t="shared" si="130"/>
        <v>0</v>
      </c>
      <c r="S48" s="47">
        <f t="shared" si="130"/>
        <v>0</v>
      </c>
      <c r="T48" s="47">
        <f t="shared" si="130"/>
        <v>15700</v>
      </c>
      <c r="U48" s="47">
        <f t="shared" si="130"/>
        <v>0</v>
      </c>
      <c r="V48" s="49">
        <f t="shared" si="130"/>
        <v>1</v>
      </c>
      <c r="W48" s="47">
        <f t="shared" si="107"/>
        <v>0</v>
      </c>
      <c r="X48" s="49">
        <f>X45</f>
        <v>0.06</v>
      </c>
      <c r="Y48" s="51">
        <f t="shared" si="112"/>
        <v>-17130</v>
      </c>
      <c r="Z48" s="51">
        <f t="shared" si="108"/>
        <v>-17130</v>
      </c>
      <c r="AA48" s="47">
        <f>AA45</f>
        <v>49020</v>
      </c>
      <c r="AB48" s="47">
        <f>AB45</f>
        <v>6130</v>
      </c>
      <c r="AC48" s="47">
        <f>AC45</f>
        <v>5480</v>
      </c>
      <c r="AD48" s="47">
        <f>AD45</f>
        <v>11030</v>
      </c>
      <c r="AE48" s="47">
        <f>AE45</f>
        <v>5220</v>
      </c>
      <c r="AF48" s="47">
        <f t="shared" si="10"/>
        <v>120</v>
      </c>
      <c r="AG48" s="38"/>
      <c r="AH48" s="38"/>
      <c r="AI48" s="47">
        <f t="shared" ref="AI48:AK48" si="131">AI45</f>
        <v>79950</v>
      </c>
      <c r="AJ48" s="47">
        <f t="shared" si="131"/>
        <v>790</v>
      </c>
      <c r="AK48" s="47">
        <f t="shared" si="131"/>
        <v>4830</v>
      </c>
      <c r="AL48" s="38"/>
      <c r="AM48" s="38"/>
      <c r="AN48" s="49">
        <f>AN45</f>
        <v>1</v>
      </c>
      <c r="AO48" s="45">
        <f t="shared" si="83"/>
        <v>271950</v>
      </c>
      <c r="AP48" s="78">
        <f t="shared" si="84"/>
        <v>271950</v>
      </c>
      <c r="AQ48" s="9"/>
      <c r="AR48" s="61">
        <f t="shared" si="2"/>
        <v>259130</v>
      </c>
      <c r="AS48" s="9"/>
      <c r="AT48" s="9"/>
      <c r="AU48" s="9"/>
      <c r="AV48" s="9"/>
      <c r="AW48" s="9"/>
      <c r="AX48" s="9"/>
      <c r="AY48" s="9"/>
      <c r="AZ48" s="9"/>
      <c r="BA48" s="9"/>
      <c r="BB48" s="9"/>
      <c r="BC48" s="9"/>
    </row>
    <row r="49" spans="1:55">
      <c r="A49" s="272">
        <v>2</v>
      </c>
      <c r="B49" s="280" t="s">
        <v>14</v>
      </c>
      <c r="C49" s="23" t="s">
        <v>15</v>
      </c>
      <c r="D49" s="24">
        <v>171230</v>
      </c>
      <c r="E49" s="24">
        <v>1600</v>
      </c>
      <c r="F49" s="42">
        <f t="shared" si="106"/>
        <v>24000</v>
      </c>
      <c r="G49" s="25">
        <v>24180</v>
      </c>
      <c r="H49" s="25">
        <v>240</v>
      </c>
      <c r="I49" s="52">
        <f>-(G49+H49*$H$5)</f>
        <v>-27780</v>
      </c>
      <c r="J49" s="26">
        <v>0</v>
      </c>
      <c r="K49" s="26">
        <v>0</v>
      </c>
      <c r="L49" s="56">
        <f>J49+K49*$H$5</f>
        <v>0</v>
      </c>
      <c r="M49" s="25">
        <v>0</v>
      </c>
      <c r="N49" s="25">
        <v>0</v>
      </c>
      <c r="O49" s="52">
        <f>ROUNDDOWN((M49+N49*$H$5)/計算表!$AB$26,-1)</f>
        <v>0</v>
      </c>
      <c r="P49" s="25">
        <v>0</v>
      </c>
      <c r="Q49" s="25">
        <v>0</v>
      </c>
      <c r="R49" s="52">
        <f>P49+Q49*$H$5</f>
        <v>0</v>
      </c>
      <c r="S49" s="27">
        <v>0</v>
      </c>
      <c r="T49" s="27">
        <v>15700</v>
      </c>
      <c r="U49" s="27">
        <v>0</v>
      </c>
      <c r="V49" s="28">
        <v>1</v>
      </c>
      <c r="W49" s="52">
        <f t="shared" si="107"/>
        <v>0</v>
      </c>
      <c r="X49" s="28">
        <v>0.06</v>
      </c>
      <c r="Y49" s="42">
        <f t="shared" si="112"/>
        <v>-11710</v>
      </c>
      <c r="Z49" s="42">
        <f t="shared" si="108"/>
        <v>-11710</v>
      </c>
      <c r="AA49" s="39">
        <v>49020</v>
      </c>
      <c r="AB49" s="39">
        <v>6130</v>
      </c>
      <c r="AC49" s="52">
        <f>ROUNDDOWN((AA49*$I$5+AB49*$J$5)/計算表!$AB$26,-1)</f>
        <v>5480</v>
      </c>
      <c r="AD49" s="108">
        <f>AD33</f>
        <v>11030</v>
      </c>
      <c r="AE49" s="52">
        <f>ROUNDDOWN((AD49)*K5/計算表!$AB$26,-1)</f>
        <v>5220</v>
      </c>
      <c r="AF49" s="52">
        <f t="shared" si="10"/>
        <v>120</v>
      </c>
      <c r="AG49" s="30"/>
      <c r="AH49" s="30"/>
      <c r="AI49" s="25">
        <v>79950</v>
      </c>
      <c r="AJ49" s="25">
        <v>790</v>
      </c>
      <c r="AK49" s="52">
        <f>ROUNDDOWN((AI49+AJ49*$H$5)/計算表!$AB$26,-1)</f>
        <v>4830</v>
      </c>
      <c r="AL49" s="30"/>
      <c r="AM49" s="30"/>
      <c r="AN49" s="31">
        <v>1</v>
      </c>
      <c r="AO49" s="43">
        <f>IF(AN49=1,SUM(D49,F49,I49,O49,R49,S49,T49,U49,W49,Y49,AC49,AE49,AF49,AH49,AK49,AM49),ROUNDDOWN(SUM(D49,F49,I49,O49,R49,S49,T49,U49,W49,Y49)*AN49,-1)+SUM(AC49,AE49,AF49,AH49,AK49,AM49))</f>
        <v>187090</v>
      </c>
      <c r="AP49" s="76">
        <f t="shared" si="84"/>
        <v>187090</v>
      </c>
      <c r="AQ49" s="9"/>
      <c r="AR49" s="60">
        <f t="shared" si="2"/>
        <v>185260</v>
      </c>
      <c r="AS49" s="9"/>
      <c r="AT49" s="9"/>
      <c r="AU49" s="9"/>
      <c r="AV49" s="9"/>
      <c r="AW49" s="9"/>
      <c r="AX49" s="9"/>
      <c r="AY49" s="9"/>
      <c r="AZ49" s="9"/>
      <c r="BA49" s="9"/>
      <c r="BB49" s="9"/>
      <c r="BC49" s="9"/>
    </row>
    <row r="50" spans="1:55">
      <c r="A50" s="287"/>
      <c r="B50" s="289"/>
      <c r="C50" s="32" t="s">
        <v>16</v>
      </c>
      <c r="D50" s="33">
        <v>252840</v>
      </c>
      <c r="E50" s="33">
        <v>2410</v>
      </c>
      <c r="F50" s="50">
        <f t="shared" si="106"/>
        <v>36150</v>
      </c>
      <c r="G50" s="46">
        <f t="shared" ref="G50" si="132">G49</f>
        <v>24180</v>
      </c>
      <c r="H50" s="46">
        <f>H49</f>
        <v>240</v>
      </c>
      <c r="I50" s="46">
        <f>I49</f>
        <v>-27780</v>
      </c>
      <c r="J50" s="34">
        <v>0</v>
      </c>
      <c r="K50" s="34">
        <v>0</v>
      </c>
      <c r="L50" s="46">
        <f>J50+K50*$H$5</f>
        <v>0</v>
      </c>
      <c r="M50" s="46">
        <f t="shared" ref="M50:P50" si="133">M49</f>
        <v>0</v>
      </c>
      <c r="N50" s="46">
        <f t="shared" si="133"/>
        <v>0</v>
      </c>
      <c r="O50" s="46">
        <f t="shared" si="133"/>
        <v>0</v>
      </c>
      <c r="P50" s="46">
        <f t="shared" si="133"/>
        <v>0</v>
      </c>
      <c r="Q50" s="46">
        <f t="shared" ref="Q50:V50" si="134">Q49</f>
        <v>0</v>
      </c>
      <c r="R50" s="46">
        <f t="shared" si="134"/>
        <v>0</v>
      </c>
      <c r="S50" s="46">
        <f t="shared" si="134"/>
        <v>0</v>
      </c>
      <c r="T50" s="46">
        <f t="shared" si="134"/>
        <v>15700</v>
      </c>
      <c r="U50" s="46">
        <f t="shared" si="134"/>
        <v>0</v>
      </c>
      <c r="V50" s="48">
        <f t="shared" si="134"/>
        <v>1</v>
      </c>
      <c r="W50" s="46">
        <f t="shared" si="107"/>
        <v>0</v>
      </c>
      <c r="X50" s="48">
        <f>X49</f>
        <v>0.06</v>
      </c>
      <c r="Y50" s="50">
        <f t="shared" si="112"/>
        <v>-17330</v>
      </c>
      <c r="Z50" s="50">
        <f t="shared" si="108"/>
        <v>-17330</v>
      </c>
      <c r="AA50" s="46">
        <f t="shared" ref="AA50:AC50" si="135">AA49</f>
        <v>49020</v>
      </c>
      <c r="AB50" s="46">
        <f t="shared" si="135"/>
        <v>6130</v>
      </c>
      <c r="AC50" s="46">
        <f t="shared" si="135"/>
        <v>5480</v>
      </c>
      <c r="AD50" s="46">
        <f t="shared" ref="AD50:AE50" si="136">AD49</f>
        <v>11030</v>
      </c>
      <c r="AE50" s="46">
        <f t="shared" si="136"/>
        <v>5220</v>
      </c>
      <c r="AF50" s="46">
        <f t="shared" si="10"/>
        <v>120</v>
      </c>
      <c r="AG50" s="35"/>
      <c r="AH50" s="35"/>
      <c r="AI50" s="46">
        <f t="shared" ref="AI50:AK50" si="137">AI49</f>
        <v>79950</v>
      </c>
      <c r="AJ50" s="46">
        <f t="shared" si="137"/>
        <v>790</v>
      </c>
      <c r="AK50" s="46">
        <f t="shared" si="137"/>
        <v>4830</v>
      </c>
      <c r="AL50" s="35"/>
      <c r="AM50" s="35"/>
      <c r="AN50" s="48">
        <f>AN49</f>
        <v>1</v>
      </c>
      <c r="AO50" s="44">
        <f t="shared" si="83"/>
        <v>275230</v>
      </c>
      <c r="AP50" s="77">
        <f t="shared" si="84"/>
        <v>275230</v>
      </c>
      <c r="AQ50" s="9"/>
      <c r="AR50" s="61">
        <f t="shared" si="2"/>
        <v>261970</v>
      </c>
      <c r="AS50" s="9"/>
      <c r="AT50" s="9"/>
      <c r="AU50" s="9"/>
      <c r="AV50" s="9"/>
      <c r="AW50" s="9"/>
      <c r="AX50" s="9"/>
      <c r="AY50" s="9"/>
      <c r="AZ50" s="9"/>
      <c r="BA50" s="9"/>
      <c r="BB50" s="9"/>
      <c r="BC50" s="9"/>
    </row>
    <row r="51" spans="1:55">
      <c r="A51" s="287"/>
      <c r="B51" s="289" t="s">
        <v>17</v>
      </c>
      <c r="C51" s="32" t="s">
        <v>15</v>
      </c>
      <c r="D51" s="36">
        <v>168200</v>
      </c>
      <c r="E51" s="36">
        <v>1570</v>
      </c>
      <c r="F51" s="54">
        <f t="shared" si="106"/>
        <v>23550</v>
      </c>
      <c r="G51" s="46">
        <f t="shared" ref="G51:H51" si="138">G49</f>
        <v>24180</v>
      </c>
      <c r="H51" s="46">
        <f t="shared" si="138"/>
        <v>240</v>
      </c>
      <c r="I51" s="46">
        <f t="shared" ref="I51:V51" si="139">I49</f>
        <v>-27780</v>
      </c>
      <c r="J51" s="54">
        <f t="shared" si="139"/>
        <v>0</v>
      </c>
      <c r="K51" s="54">
        <f t="shared" si="139"/>
        <v>0</v>
      </c>
      <c r="L51" s="54">
        <f t="shared" si="139"/>
        <v>0</v>
      </c>
      <c r="M51" s="46">
        <f t="shared" si="139"/>
        <v>0</v>
      </c>
      <c r="N51" s="46">
        <f t="shared" si="139"/>
        <v>0</v>
      </c>
      <c r="O51" s="46">
        <f t="shared" si="139"/>
        <v>0</v>
      </c>
      <c r="P51" s="46">
        <f t="shared" si="139"/>
        <v>0</v>
      </c>
      <c r="Q51" s="46">
        <f t="shared" si="139"/>
        <v>0</v>
      </c>
      <c r="R51" s="46">
        <f t="shared" si="139"/>
        <v>0</v>
      </c>
      <c r="S51" s="46">
        <f t="shared" si="139"/>
        <v>0</v>
      </c>
      <c r="T51" s="46">
        <f t="shared" si="139"/>
        <v>15700</v>
      </c>
      <c r="U51" s="46">
        <f t="shared" si="139"/>
        <v>0</v>
      </c>
      <c r="V51" s="48">
        <f t="shared" si="139"/>
        <v>1</v>
      </c>
      <c r="W51" s="46">
        <f t="shared" si="107"/>
        <v>0</v>
      </c>
      <c r="X51" s="48">
        <f>X49</f>
        <v>0.06</v>
      </c>
      <c r="Y51" s="50">
        <f t="shared" si="112"/>
        <v>-11500</v>
      </c>
      <c r="Z51" s="50">
        <f t="shared" si="108"/>
        <v>-11500</v>
      </c>
      <c r="AA51" s="46">
        <f>AA49</f>
        <v>49020</v>
      </c>
      <c r="AB51" s="46">
        <f>AB49</f>
        <v>6130</v>
      </c>
      <c r="AC51" s="46">
        <f>AC49</f>
        <v>5480</v>
      </c>
      <c r="AD51" s="46">
        <f>AD49</f>
        <v>11030</v>
      </c>
      <c r="AE51" s="46">
        <f>AE49</f>
        <v>5220</v>
      </c>
      <c r="AF51" s="46">
        <f t="shared" si="10"/>
        <v>120</v>
      </c>
      <c r="AG51" s="35"/>
      <c r="AH51" s="35"/>
      <c r="AI51" s="46">
        <f t="shared" ref="AI51:AK51" si="140">AI49</f>
        <v>79950</v>
      </c>
      <c r="AJ51" s="46">
        <f t="shared" si="140"/>
        <v>790</v>
      </c>
      <c r="AK51" s="46">
        <f t="shared" si="140"/>
        <v>4830</v>
      </c>
      <c r="AL51" s="35"/>
      <c r="AM51" s="35"/>
      <c r="AN51" s="48">
        <f>AN49</f>
        <v>1</v>
      </c>
      <c r="AO51" s="44">
        <f t="shared" si="83"/>
        <v>183820</v>
      </c>
      <c r="AP51" s="77">
        <f t="shared" si="84"/>
        <v>183820</v>
      </c>
      <c r="AQ51" s="9"/>
      <c r="AR51" s="61">
        <f t="shared" si="2"/>
        <v>182410</v>
      </c>
      <c r="AS51" s="9"/>
      <c r="AT51" s="9"/>
      <c r="AU51" s="9"/>
      <c r="AV51" s="9"/>
      <c r="AW51" s="9"/>
      <c r="AX51" s="9"/>
      <c r="AY51" s="9"/>
      <c r="AZ51" s="9"/>
      <c r="BA51" s="9"/>
      <c r="BB51" s="9"/>
      <c r="BC51" s="9"/>
    </row>
    <row r="52" spans="1:55" ht="14.25" thickBot="1">
      <c r="A52" s="273"/>
      <c r="B52" s="281"/>
      <c r="C52" s="37" t="s">
        <v>16</v>
      </c>
      <c r="D52" s="68">
        <v>249810</v>
      </c>
      <c r="E52" s="68">
        <v>2380</v>
      </c>
      <c r="F52" s="55">
        <f t="shared" si="106"/>
        <v>35700</v>
      </c>
      <c r="G52" s="70">
        <f>G49</f>
        <v>24180</v>
      </c>
      <c r="H52" s="70">
        <f>H49</f>
        <v>240</v>
      </c>
      <c r="I52" s="47">
        <f>I49</f>
        <v>-27780</v>
      </c>
      <c r="J52" s="55">
        <f>J50</f>
        <v>0</v>
      </c>
      <c r="K52" s="55">
        <f>K50</f>
        <v>0</v>
      </c>
      <c r="L52" s="55">
        <f>L50</f>
        <v>0</v>
      </c>
      <c r="M52" s="47">
        <f t="shared" ref="M52:V52" si="141">M49</f>
        <v>0</v>
      </c>
      <c r="N52" s="47">
        <f t="shared" si="141"/>
        <v>0</v>
      </c>
      <c r="O52" s="47">
        <f t="shared" si="141"/>
        <v>0</v>
      </c>
      <c r="P52" s="47">
        <f t="shared" si="141"/>
        <v>0</v>
      </c>
      <c r="Q52" s="47">
        <f t="shared" si="141"/>
        <v>0</v>
      </c>
      <c r="R52" s="47">
        <f t="shared" si="141"/>
        <v>0</v>
      </c>
      <c r="S52" s="47">
        <f t="shared" si="141"/>
        <v>0</v>
      </c>
      <c r="T52" s="47">
        <f t="shared" si="141"/>
        <v>15700</v>
      </c>
      <c r="U52" s="47">
        <f t="shared" si="141"/>
        <v>0</v>
      </c>
      <c r="V52" s="49">
        <f t="shared" si="141"/>
        <v>1</v>
      </c>
      <c r="W52" s="47">
        <f t="shared" si="107"/>
        <v>0</v>
      </c>
      <c r="X52" s="49">
        <f>X49</f>
        <v>0.06</v>
      </c>
      <c r="Y52" s="51">
        <f t="shared" si="112"/>
        <v>-17130</v>
      </c>
      <c r="Z52" s="51">
        <f t="shared" si="108"/>
        <v>-17130</v>
      </c>
      <c r="AA52" s="47">
        <f>AA49</f>
        <v>49020</v>
      </c>
      <c r="AB52" s="47">
        <f>AB49</f>
        <v>6130</v>
      </c>
      <c r="AC52" s="47">
        <f>AC49</f>
        <v>5480</v>
      </c>
      <c r="AD52" s="47">
        <f>AD49</f>
        <v>11030</v>
      </c>
      <c r="AE52" s="47">
        <f>AE49</f>
        <v>5220</v>
      </c>
      <c r="AF52" s="47">
        <f t="shared" si="10"/>
        <v>120</v>
      </c>
      <c r="AG52" s="38"/>
      <c r="AH52" s="38"/>
      <c r="AI52" s="47">
        <f t="shared" ref="AI52:AK52" si="142">AI49</f>
        <v>79950</v>
      </c>
      <c r="AJ52" s="47">
        <f t="shared" si="142"/>
        <v>790</v>
      </c>
      <c r="AK52" s="47">
        <f t="shared" si="142"/>
        <v>4830</v>
      </c>
      <c r="AL52" s="38"/>
      <c r="AM52" s="38"/>
      <c r="AN52" s="49">
        <f>AN49</f>
        <v>1</v>
      </c>
      <c r="AO52" s="45">
        <f t="shared" si="83"/>
        <v>271950</v>
      </c>
      <c r="AP52" s="78">
        <f t="shared" si="84"/>
        <v>271950</v>
      </c>
      <c r="AQ52" s="9"/>
      <c r="AR52" s="61">
        <f t="shared" si="2"/>
        <v>259130</v>
      </c>
      <c r="AS52" s="9"/>
      <c r="AT52" s="9"/>
      <c r="AU52" s="9"/>
      <c r="AV52" s="9"/>
      <c r="AW52" s="9"/>
      <c r="AX52" s="9"/>
      <c r="AY52" s="9"/>
      <c r="AZ52" s="9"/>
      <c r="BA52" s="9"/>
      <c r="BB52" s="9"/>
      <c r="BC52" s="9"/>
    </row>
    <row r="53" spans="1:55">
      <c r="A53" s="272">
        <v>3</v>
      </c>
      <c r="B53" s="280" t="s">
        <v>14</v>
      </c>
      <c r="C53" s="23" t="s">
        <v>15</v>
      </c>
      <c r="D53" s="24">
        <v>171230</v>
      </c>
      <c r="E53" s="24">
        <v>1600</v>
      </c>
      <c r="F53" s="42">
        <f t="shared" si="106"/>
        <v>24000</v>
      </c>
      <c r="G53" s="111"/>
      <c r="H53" s="111"/>
      <c r="I53" s="52">
        <f>-(G53+H53*$H$5)</f>
        <v>0</v>
      </c>
      <c r="J53" s="26">
        <v>0</v>
      </c>
      <c r="K53" s="26">
        <v>0</v>
      </c>
      <c r="L53" s="56">
        <f>J53+K53*$H$5</f>
        <v>0</v>
      </c>
      <c r="M53" s="25">
        <v>0</v>
      </c>
      <c r="N53" s="25">
        <v>0</v>
      </c>
      <c r="O53" s="52">
        <f>ROUNDDOWN((M53+N53*$H$5)/計算表!$AD$26,-1)</f>
        <v>0</v>
      </c>
      <c r="P53" s="25">
        <v>0</v>
      </c>
      <c r="Q53" s="25">
        <v>0</v>
      </c>
      <c r="R53" s="52">
        <f>P53+Q53*$H$5</f>
        <v>0</v>
      </c>
      <c r="S53" s="27">
        <v>0</v>
      </c>
      <c r="T53" s="27">
        <v>15700</v>
      </c>
      <c r="U53" s="27">
        <v>0</v>
      </c>
      <c r="V53" s="28">
        <v>1</v>
      </c>
      <c r="W53" s="52">
        <f t="shared" si="107"/>
        <v>0</v>
      </c>
      <c r="X53" s="28">
        <v>0.05</v>
      </c>
      <c r="Y53" s="42">
        <f t="shared" si="112"/>
        <v>-9760</v>
      </c>
      <c r="Z53" s="42">
        <f t="shared" si="108"/>
        <v>-9760</v>
      </c>
      <c r="AA53" s="39">
        <v>49020</v>
      </c>
      <c r="AB53" s="39">
        <v>6130</v>
      </c>
      <c r="AC53" s="52">
        <f>ROUNDDOWN((AA53*$I$5+AB53*$J$5)/計算表!$AD$26,-1)</f>
        <v>5200</v>
      </c>
      <c r="AD53" s="108">
        <f>AD33</f>
        <v>11030</v>
      </c>
      <c r="AE53" s="52">
        <f>ROUNDDOWN((AD53)*K5/計算表!$AD$26,-1)</f>
        <v>4960</v>
      </c>
      <c r="AF53" s="52">
        <f t="shared" si="10"/>
        <v>120</v>
      </c>
      <c r="AG53" s="111"/>
      <c r="AH53" s="52">
        <f>ROUNDDOWN(AG53/計算表!$AD$26,-1)</f>
        <v>0</v>
      </c>
      <c r="AI53" s="25">
        <v>79950</v>
      </c>
      <c r="AJ53" s="25">
        <v>790</v>
      </c>
      <c r="AK53" s="52">
        <f>ROUNDDOWN((AI53+AJ53*$H$5)/計算表!$AD$26,-1)</f>
        <v>4590</v>
      </c>
      <c r="AL53" s="111"/>
      <c r="AM53" s="52">
        <f>ROUNDDOWN(AL53/計算表!$AD$26,-1)</f>
        <v>0</v>
      </c>
      <c r="AN53" s="31">
        <v>1</v>
      </c>
      <c r="AO53" s="43">
        <f t="shared" si="83"/>
        <v>216040</v>
      </c>
      <c r="AP53" s="76">
        <f t="shared" si="84"/>
        <v>216040</v>
      </c>
      <c r="AQ53" s="9"/>
      <c r="AR53" s="62">
        <f t="shared" si="2"/>
        <v>162790</v>
      </c>
      <c r="AS53" s="9"/>
      <c r="AT53" s="9"/>
      <c r="AU53" s="9"/>
      <c r="AV53" s="9"/>
      <c r="AW53" s="9"/>
      <c r="AX53" s="9"/>
      <c r="AY53" s="9"/>
      <c r="AZ53" s="9"/>
      <c r="BA53" s="9"/>
      <c r="BB53" s="9"/>
      <c r="BC53" s="9"/>
    </row>
    <row r="54" spans="1:55">
      <c r="A54" s="287"/>
      <c r="B54" s="289"/>
      <c r="C54" s="32" t="s">
        <v>16</v>
      </c>
      <c r="D54" s="33">
        <v>252840</v>
      </c>
      <c r="E54" s="33">
        <v>2410</v>
      </c>
      <c r="F54" s="50">
        <f t="shared" si="106"/>
        <v>36150</v>
      </c>
      <c r="G54" s="46">
        <f t="shared" ref="G54" si="143">G53</f>
        <v>0</v>
      </c>
      <c r="H54" s="46">
        <f>H53</f>
        <v>0</v>
      </c>
      <c r="I54" s="46">
        <f>I53</f>
        <v>0</v>
      </c>
      <c r="J54" s="34">
        <v>0</v>
      </c>
      <c r="K54" s="34">
        <v>0</v>
      </c>
      <c r="L54" s="46">
        <f>J54+K54*$H$5</f>
        <v>0</v>
      </c>
      <c r="M54" s="46">
        <f t="shared" ref="M54:P54" si="144">M53</f>
        <v>0</v>
      </c>
      <c r="N54" s="46">
        <f t="shared" si="144"/>
        <v>0</v>
      </c>
      <c r="O54" s="46">
        <f t="shared" si="144"/>
        <v>0</v>
      </c>
      <c r="P54" s="46">
        <f t="shared" si="144"/>
        <v>0</v>
      </c>
      <c r="Q54" s="46">
        <f t="shared" ref="Q54:V54" si="145">Q53</f>
        <v>0</v>
      </c>
      <c r="R54" s="46">
        <f t="shared" si="145"/>
        <v>0</v>
      </c>
      <c r="S54" s="46">
        <f t="shared" si="145"/>
        <v>0</v>
      </c>
      <c r="T54" s="46">
        <f t="shared" si="145"/>
        <v>15700</v>
      </c>
      <c r="U54" s="46">
        <f t="shared" si="145"/>
        <v>0</v>
      </c>
      <c r="V54" s="48">
        <f t="shared" si="145"/>
        <v>1</v>
      </c>
      <c r="W54" s="46">
        <f t="shared" si="107"/>
        <v>0</v>
      </c>
      <c r="X54" s="48">
        <f>X53</f>
        <v>0.05</v>
      </c>
      <c r="Y54" s="50">
        <f t="shared" si="112"/>
        <v>-14440</v>
      </c>
      <c r="Z54" s="50">
        <f t="shared" si="108"/>
        <v>-14440</v>
      </c>
      <c r="AA54" s="46">
        <f t="shared" ref="AA54:AC54" si="146">AA53</f>
        <v>49020</v>
      </c>
      <c r="AB54" s="46">
        <f t="shared" si="146"/>
        <v>6130</v>
      </c>
      <c r="AC54" s="46">
        <f t="shared" si="146"/>
        <v>5200</v>
      </c>
      <c r="AD54" s="46">
        <f t="shared" ref="AD54:AE54" si="147">AD53</f>
        <v>11030</v>
      </c>
      <c r="AE54" s="46">
        <f t="shared" si="147"/>
        <v>4960</v>
      </c>
      <c r="AF54" s="46">
        <f t="shared" si="10"/>
        <v>120</v>
      </c>
      <c r="AG54" s="46">
        <f t="shared" ref="AG54:AN54" si="148">AG53</f>
        <v>0</v>
      </c>
      <c r="AH54" s="46">
        <f t="shared" si="148"/>
        <v>0</v>
      </c>
      <c r="AI54" s="46">
        <f t="shared" si="148"/>
        <v>79950</v>
      </c>
      <c r="AJ54" s="46">
        <f t="shared" ref="AJ54" si="149">AJ53</f>
        <v>790</v>
      </c>
      <c r="AK54" s="46">
        <f t="shared" si="148"/>
        <v>4590</v>
      </c>
      <c r="AL54" s="46">
        <f t="shared" si="148"/>
        <v>0</v>
      </c>
      <c r="AM54" s="46">
        <f t="shared" si="148"/>
        <v>0</v>
      </c>
      <c r="AN54" s="48">
        <f t="shared" si="148"/>
        <v>1</v>
      </c>
      <c r="AO54" s="44">
        <f t="shared" si="83"/>
        <v>305120</v>
      </c>
      <c r="AP54" s="77">
        <f t="shared" si="84"/>
        <v>305120</v>
      </c>
      <c r="AQ54" s="9"/>
      <c r="AR54" s="61">
        <f t="shared" si="2"/>
        <v>240320</v>
      </c>
      <c r="AS54" s="9"/>
      <c r="AT54" s="9"/>
      <c r="AU54" s="9"/>
      <c r="AV54" s="9"/>
      <c r="AW54" s="9"/>
      <c r="AX54" s="9"/>
      <c r="AY54" s="9"/>
      <c r="AZ54" s="9"/>
      <c r="BA54" s="9"/>
      <c r="BB54" s="9"/>
      <c r="BC54" s="9"/>
    </row>
    <row r="55" spans="1:55">
      <c r="A55" s="287"/>
      <c r="B55" s="289" t="s">
        <v>17</v>
      </c>
      <c r="C55" s="32" t="s">
        <v>15</v>
      </c>
      <c r="D55" s="36">
        <v>168200</v>
      </c>
      <c r="E55" s="36">
        <v>1570</v>
      </c>
      <c r="F55" s="54">
        <f t="shared" si="106"/>
        <v>23550</v>
      </c>
      <c r="G55" s="46">
        <f t="shared" ref="G55:I55" si="150">G53</f>
        <v>0</v>
      </c>
      <c r="H55" s="46">
        <f t="shared" si="150"/>
        <v>0</v>
      </c>
      <c r="I55" s="46">
        <f t="shared" si="150"/>
        <v>0</v>
      </c>
      <c r="J55" s="54">
        <f t="shared" ref="J55:L56" si="151">J53</f>
        <v>0</v>
      </c>
      <c r="K55" s="54">
        <f t="shared" si="151"/>
        <v>0</v>
      </c>
      <c r="L55" s="54">
        <f t="shared" si="151"/>
        <v>0</v>
      </c>
      <c r="M55" s="46">
        <f t="shared" ref="M55:V55" si="152">M53</f>
        <v>0</v>
      </c>
      <c r="N55" s="46">
        <f t="shared" si="152"/>
        <v>0</v>
      </c>
      <c r="O55" s="46">
        <f t="shared" si="152"/>
        <v>0</v>
      </c>
      <c r="P55" s="46">
        <f t="shared" si="152"/>
        <v>0</v>
      </c>
      <c r="Q55" s="46">
        <f t="shared" si="152"/>
        <v>0</v>
      </c>
      <c r="R55" s="46">
        <f t="shared" si="152"/>
        <v>0</v>
      </c>
      <c r="S55" s="46">
        <f t="shared" si="152"/>
        <v>0</v>
      </c>
      <c r="T55" s="46">
        <f t="shared" si="152"/>
        <v>15700</v>
      </c>
      <c r="U55" s="46">
        <f t="shared" ref="U55" si="153">U53</f>
        <v>0</v>
      </c>
      <c r="V55" s="48">
        <f t="shared" si="152"/>
        <v>1</v>
      </c>
      <c r="W55" s="46">
        <f t="shared" si="107"/>
        <v>0</v>
      </c>
      <c r="X55" s="48">
        <f>X53</f>
        <v>0.05</v>
      </c>
      <c r="Y55" s="50">
        <f t="shared" si="112"/>
        <v>-9580</v>
      </c>
      <c r="Z55" s="50">
        <f t="shared" si="108"/>
        <v>-9580</v>
      </c>
      <c r="AA55" s="46">
        <f t="shared" ref="AA55:AC55" si="154">AA53</f>
        <v>49020</v>
      </c>
      <c r="AB55" s="46">
        <f t="shared" si="154"/>
        <v>6130</v>
      </c>
      <c r="AC55" s="46">
        <f t="shared" si="154"/>
        <v>5200</v>
      </c>
      <c r="AD55" s="46">
        <f t="shared" ref="AD55:AE55" si="155">AD53</f>
        <v>11030</v>
      </c>
      <c r="AE55" s="46">
        <f t="shared" si="155"/>
        <v>4960</v>
      </c>
      <c r="AF55" s="46">
        <f t="shared" si="10"/>
        <v>120</v>
      </c>
      <c r="AG55" s="46">
        <f t="shared" ref="AG55:AN55" si="156">AG53</f>
        <v>0</v>
      </c>
      <c r="AH55" s="46">
        <f t="shared" si="156"/>
        <v>0</v>
      </c>
      <c r="AI55" s="46">
        <f t="shared" si="156"/>
        <v>79950</v>
      </c>
      <c r="AJ55" s="46">
        <f t="shared" ref="AJ55" si="157">AJ53</f>
        <v>790</v>
      </c>
      <c r="AK55" s="46">
        <f t="shared" si="156"/>
        <v>4590</v>
      </c>
      <c r="AL55" s="46">
        <f t="shared" si="156"/>
        <v>0</v>
      </c>
      <c r="AM55" s="46">
        <f t="shared" si="156"/>
        <v>0</v>
      </c>
      <c r="AN55" s="48">
        <f t="shared" si="156"/>
        <v>1</v>
      </c>
      <c r="AO55" s="44">
        <f t="shared" si="83"/>
        <v>212740</v>
      </c>
      <c r="AP55" s="77">
        <f t="shared" si="84"/>
        <v>212740</v>
      </c>
      <c r="AQ55" s="9"/>
      <c r="AR55" s="61">
        <f t="shared" si="2"/>
        <v>159910</v>
      </c>
      <c r="AS55" s="9"/>
      <c r="AT55" s="9"/>
      <c r="AU55" s="9"/>
      <c r="AV55" s="9"/>
      <c r="AW55" s="9"/>
      <c r="AX55" s="9"/>
      <c r="AY55" s="9"/>
      <c r="AZ55" s="9"/>
      <c r="BA55" s="9"/>
      <c r="BB55" s="9"/>
      <c r="BC55" s="9"/>
    </row>
    <row r="56" spans="1:55" ht="14.25" thickBot="1">
      <c r="A56" s="273"/>
      <c r="B56" s="281"/>
      <c r="C56" s="37" t="s">
        <v>16</v>
      </c>
      <c r="D56" s="68">
        <v>249810</v>
      </c>
      <c r="E56" s="68">
        <v>2380</v>
      </c>
      <c r="F56" s="55">
        <f t="shared" si="106"/>
        <v>35700</v>
      </c>
      <c r="G56" s="47">
        <f t="shared" ref="G56:I56" si="158">G53</f>
        <v>0</v>
      </c>
      <c r="H56" s="47">
        <f t="shared" si="158"/>
        <v>0</v>
      </c>
      <c r="I56" s="47">
        <f t="shared" si="158"/>
        <v>0</v>
      </c>
      <c r="J56" s="55">
        <f t="shared" si="151"/>
        <v>0</v>
      </c>
      <c r="K56" s="55">
        <f t="shared" si="151"/>
        <v>0</v>
      </c>
      <c r="L56" s="55">
        <f t="shared" si="151"/>
        <v>0</v>
      </c>
      <c r="M56" s="47">
        <f t="shared" ref="M56:V56" si="159">M53</f>
        <v>0</v>
      </c>
      <c r="N56" s="47">
        <f t="shared" si="159"/>
        <v>0</v>
      </c>
      <c r="O56" s="47">
        <f t="shared" si="159"/>
        <v>0</v>
      </c>
      <c r="P56" s="47">
        <f t="shared" si="159"/>
        <v>0</v>
      </c>
      <c r="Q56" s="47">
        <f t="shared" si="159"/>
        <v>0</v>
      </c>
      <c r="R56" s="47">
        <f t="shared" si="159"/>
        <v>0</v>
      </c>
      <c r="S56" s="47">
        <f t="shared" si="159"/>
        <v>0</v>
      </c>
      <c r="T56" s="47">
        <f t="shared" si="159"/>
        <v>15700</v>
      </c>
      <c r="U56" s="47">
        <f t="shared" ref="U56" si="160">U53</f>
        <v>0</v>
      </c>
      <c r="V56" s="49">
        <f t="shared" si="159"/>
        <v>1</v>
      </c>
      <c r="W56" s="47">
        <f t="shared" si="107"/>
        <v>0</v>
      </c>
      <c r="X56" s="49">
        <f>X53</f>
        <v>0.05</v>
      </c>
      <c r="Y56" s="51">
        <f t="shared" si="112"/>
        <v>-14270</v>
      </c>
      <c r="Z56" s="51">
        <f t="shared" si="108"/>
        <v>-14270</v>
      </c>
      <c r="AA56" s="47">
        <f t="shared" ref="AA56:AC56" si="161">AA53</f>
        <v>49020</v>
      </c>
      <c r="AB56" s="47">
        <f t="shared" si="161"/>
        <v>6130</v>
      </c>
      <c r="AC56" s="47">
        <f t="shared" si="161"/>
        <v>5200</v>
      </c>
      <c r="AD56" s="47">
        <f t="shared" ref="AD56:AE56" si="162">AD53</f>
        <v>11030</v>
      </c>
      <c r="AE56" s="47">
        <f t="shared" si="162"/>
        <v>4960</v>
      </c>
      <c r="AF56" s="47">
        <f t="shared" si="10"/>
        <v>120</v>
      </c>
      <c r="AG56" s="47">
        <f t="shared" ref="AG56:AN56" si="163">AG53</f>
        <v>0</v>
      </c>
      <c r="AH56" s="47">
        <f t="shared" si="163"/>
        <v>0</v>
      </c>
      <c r="AI56" s="47">
        <f t="shared" si="163"/>
        <v>79950</v>
      </c>
      <c r="AJ56" s="47">
        <f t="shared" ref="AJ56" si="164">AJ53</f>
        <v>790</v>
      </c>
      <c r="AK56" s="47">
        <f t="shared" si="163"/>
        <v>4590</v>
      </c>
      <c r="AL56" s="47">
        <f t="shared" si="163"/>
        <v>0</v>
      </c>
      <c r="AM56" s="47">
        <f t="shared" si="163"/>
        <v>0</v>
      </c>
      <c r="AN56" s="49">
        <f t="shared" si="163"/>
        <v>1</v>
      </c>
      <c r="AO56" s="45">
        <f t="shared" si="83"/>
        <v>301810</v>
      </c>
      <c r="AP56" s="78">
        <f t="shared" si="84"/>
        <v>301810</v>
      </c>
      <c r="AQ56" s="9"/>
      <c r="AR56" s="61">
        <f t="shared" si="2"/>
        <v>237440</v>
      </c>
      <c r="AS56" s="9"/>
      <c r="AT56" s="9"/>
      <c r="AU56" s="9"/>
      <c r="AV56" s="9"/>
      <c r="AW56" s="9"/>
      <c r="AX56" s="9"/>
      <c r="AY56" s="9"/>
      <c r="AZ56" s="9"/>
      <c r="BA56" s="9"/>
      <c r="BB56" s="9"/>
      <c r="BC56" s="9"/>
    </row>
  </sheetData>
  <mergeCells count="66">
    <mergeCell ref="A53:A56"/>
    <mergeCell ref="B53:B54"/>
    <mergeCell ref="B55:B56"/>
    <mergeCell ref="A45:A48"/>
    <mergeCell ref="B45:B46"/>
    <mergeCell ref="B47:B48"/>
    <mergeCell ref="A49:A52"/>
    <mergeCell ref="B49:B50"/>
    <mergeCell ref="B51:B52"/>
    <mergeCell ref="A37:A40"/>
    <mergeCell ref="B37:B38"/>
    <mergeCell ref="B39:B40"/>
    <mergeCell ref="A41:A44"/>
    <mergeCell ref="B41:B42"/>
    <mergeCell ref="B43:B44"/>
    <mergeCell ref="A33:A36"/>
    <mergeCell ref="B33:B34"/>
    <mergeCell ref="B35:B36"/>
    <mergeCell ref="A21:A24"/>
    <mergeCell ref="B21:B22"/>
    <mergeCell ref="B23:B24"/>
    <mergeCell ref="A25:A28"/>
    <mergeCell ref="B25:B26"/>
    <mergeCell ref="B27:B28"/>
    <mergeCell ref="A29:A32"/>
    <mergeCell ref="B31:B32"/>
    <mergeCell ref="B29:B30"/>
    <mergeCell ref="A17:A20"/>
    <mergeCell ref="B17:B18"/>
    <mergeCell ref="B19:B20"/>
    <mergeCell ref="AP7:AP8"/>
    <mergeCell ref="AR7:AR8"/>
    <mergeCell ref="AG7:AH7"/>
    <mergeCell ref="AL7:AM7"/>
    <mergeCell ref="A13:A16"/>
    <mergeCell ref="B13:B14"/>
    <mergeCell ref="B15:B16"/>
    <mergeCell ref="AD7:AE7"/>
    <mergeCell ref="I3:J3"/>
    <mergeCell ref="A9:A12"/>
    <mergeCell ref="B9:B10"/>
    <mergeCell ref="B11:B12"/>
    <mergeCell ref="AA7:AC7"/>
    <mergeCell ref="G7:I7"/>
    <mergeCell ref="J7:L7"/>
    <mergeCell ref="V7:W7"/>
    <mergeCell ref="M7:O7"/>
    <mergeCell ref="P7:R7"/>
    <mergeCell ref="U7:U8"/>
    <mergeCell ref="D3:F3"/>
    <mergeCell ref="G3:G4"/>
    <mergeCell ref="H3:H4"/>
    <mergeCell ref="K3:K4"/>
    <mergeCell ref="AY5:BA5"/>
    <mergeCell ref="A7:A8"/>
    <mergeCell ref="B7:B8"/>
    <mergeCell ref="C7:C8"/>
    <mergeCell ref="D7:D8"/>
    <mergeCell ref="E7:F8"/>
    <mergeCell ref="X7:Z7"/>
    <mergeCell ref="AF7:AF8"/>
    <mergeCell ref="S7:S8"/>
    <mergeCell ref="T7:T8"/>
    <mergeCell ref="AO7:AO8"/>
    <mergeCell ref="AN7:AN8"/>
    <mergeCell ref="AI7:AK7"/>
  </mergeCells>
  <phoneticPr fontId="3"/>
  <pageMargins left="0.2" right="0.2" top="0.7" bottom="0.39" header="0.3" footer="0.18"/>
  <pageSetup paperSize="9" scale="36" fitToWidth="0" fitToHeight="0" orientation="landscape" r:id="rId1"/>
  <rowBreaks count="1" manualBreakCount="1">
    <brk id="56" max="57" man="1"/>
  </rowBreaks>
  <colBreaks count="1" manualBreakCount="1">
    <brk id="53" max="10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請求書（提出用）</vt:lpstr>
      <vt:lpstr>請求書（月次提出用)</vt:lpstr>
      <vt:lpstr>請求書（12月）</vt:lpstr>
      <vt:lpstr>請求書（1月）</vt:lpstr>
      <vt:lpstr>請求書（提出用）精算</vt:lpstr>
      <vt:lpstr>請求書</vt:lpstr>
      <vt:lpstr>計算表</vt:lpstr>
      <vt:lpstr>単価計算</vt:lpstr>
      <vt:lpstr>計算表!Print_Area</vt:lpstr>
      <vt:lpstr>請求書!Print_Area</vt:lpstr>
      <vt:lpstr>'請求書（12月）'!Print_Area</vt:lpstr>
      <vt:lpstr>'請求書（1月）'!Print_Area</vt:lpstr>
      <vt:lpstr>'請求書（月次提出用)'!Print_Area</vt:lpstr>
      <vt:lpstr>'請求書（提出用）'!Print_Area</vt:lpstr>
      <vt:lpstr>'請求書（提出用）精算'!Print_Area</vt:lpstr>
      <vt:lpstr>単価計算!Print_Area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kurara05</dc:creator>
  <cp:lastModifiedBy>クララふたば 保育園</cp:lastModifiedBy>
  <cp:lastPrinted>2025-05-08T05:55:28Z</cp:lastPrinted>
  <dcterms:created xsi:type="dcterms:W3CDTF">2025-05-08T06:13:37Z</dcterms:created>
  <dcterms:modified xsi:type="dcterms:W3CDTF">2025-05-08T06:49:55Z</dcterms:modified>
</cp:coreProperties>
</file>